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FXO1\Desktop\1 изменения на №  от   РАЗВИТИЕ ОБРАЗОВАНИЯ ( с учетом изменений)\"/>
    </mc:Choice>
  </mc:AlternateContent>
  <bookViews>
    <workbookView xWindow="0" yWindow="0" windowWidth="28800" windowHeight="12330" tabRatio="592"/>
  </bookViews>
  <sheets>
    <sheet name="Таблица  " sheetId="16" r:id="rId1"/>
  </sheets>
  <definedNames>
    <definedName name="_xlnm.Print_Titles" localSheetId="0">'Таблица  '!$7:$10</definedName>
    <definedName name="_xlnm.Print_Area" localSheetId="0">'Таблица  '!$A$1:$M$361</definedName>
  </definedNames>
  <calcPr calcId="162913" iterate="1"/>
</workbook>
</file>

<file path=xl/calcChain.xml><?xml version="1.0" encoding="utf-8"?>
<calcChain xmlns="http://schemas.openxmlformats.org/spreadsheetml/2006/main">
  <c r="L207" i="16" l="1"/>
  <c r="L203" i="16"/>
  <c r="K12" i="16" l="1"/>
  <c r="J12" i="16"/>
  <c r="K32" i="16"/>
  <c r="J32" i="16"/>
  <c r="K80" i="16"/>
  <c r="L119" i="16"/>
  <c r="K119" i="16"/>
  <c r="J119" i="16"/>
  <c r="L223" i="16"/>
  <c r="K223" i="16"/>
  <c r="J223" i="16"/>
  <c r="J219" i="16"/>
  <c r="J89" i="16" l="1"/>
  <c r="J364" i="16" l="1"/>
  <c r="J363" i="16" s="1"/>
  <c r="K364" i="16"/>
  <c r="L364" i="16"/>
  <c r="M364" i="16"/>
  <c r="M365" i="16"/>
  <c r="M366" i="16"/>
  <c r="M367" i="16"/>
  <c r="K368" i="16"/>
  <c r="M368" i="16" s="1"/>
  <c r="L368" i="16"/>
  <c r="M369" i="16"/>
  <c r="J370" i="16"/>
  <c r="M370" i="16" s="1"/>
  <c r="M371" i="16"/>
  <c r="J372" i="16"/>
  <c r="K372" i="16"/>
  <c r="L372" i="16"/>
  <c r="M373" i="16"/>
  <c r="M374" i="16"/>
  <c r="M375" i="16"/>
  <c r="M372" i="16" l="1"/>
  <c r="L363" i="16"/>
  <c r="L362" i="16" s="1"/>
  <c r="K363" i="16"/>
  <c r="K362" i="16" s="1"/>
  <c r="J362" i="16"/>
  <c r="J115" i="16"/>
  <c r="K311" i="16"/>
  <c r="L219" i="16"/>
  <c r="K219" i="16"/>
  <c r="M362" i="16" l="1"/>
  <c r="M363" i="16"/>
  <c r="J218" i="16"/>
  <c r="M247" i="16" l="1"/>
  <c r="M246" i="16"/>
  <c r="M245" i="16"/>
  <c r="M244" i="16"/>
  <c r="M243" i="16"/>
  <c r="L242" i="16"/>
  <c r="K242" i="16"/>
  <c r="J242" i="16"/>
  <c r="M241" i="16"/>
  <c r="M240" i="16"/>
  <c r="M239" i="16"/>
  <c r="L238" i="16"/>
  <c r="K238" i="16"/>
  <c r="J238" i="16"/>
  <c r="M237" i="16"/>
  <c r="M236" i="16"/>
  <c r="M235" i="16"/>
  <c r="L234" i="16"/>
  <c r="K234" i="16"/>
  <c r="J234" i="16"/>
  <c r="J222" i="16"/>
  <c r="K233" i="16" l="1"/>
  <c r="K232" i="16" s="1"/>
  <c r="M242" i="16"/>
  <c r="M238" i="16"/>
  <c r="L233" i="16"/>
  <c r="L232" i="16" s="1"/>
  <c r="M234" i="16"/>
  <c r="J233" i="16"/>
  <c r="J232" i="16" l="1"/>
  <c r="M232" i="16" s="1"/>
  <c r="M233" i="16"/>
  <c r="I226" i="16" l="1"/>
  <c r="H226" i="16"/>
  <c r="G226" i="16"/>
  <c r="F226" i="16"/>
  <c r="E226" i="16"/>
  <c r="I222" i="16"/>
  <c r="H222" i="16"/>
  <c r="G222" i="16"/>
  <c r="G217" i="16" s="1"/>
  <c r="G216" i="16" s="1"/>
  <c r="F222" i="16"/>
  <c r="E222" i="16"/>
  <c r="I218" i="16"/>
  <c r="H218" i="16"/>
  <c r="H217" i="16" s="1"/>
  <c r="H216" i="16" s="1"/>
  <c r="G218" i="16"/>
  <c r="F218" i="16"/>
  <c r="E218" i="16"/>
  <c r="I217" i="16"/>
  <c r="I216" i="16" s="1"/>
  <c r="M231" i="16"/>
  <c r="M230" i="16"/>
  <c r="M229" i="16"/>
  <c r="M228" i="16"/>
  <c r="M227" i="16"/>
  <c r="L226" i="16"/>
  <c r="K226" i="16"/>
  <c r="J226" i="16"/>
  <c r="J217" i="16" s="1"/>
  <c r="M225" i="16"/>
  <c r="M224" i="16"/>
  <c r="M223" i="16"/>
  <c r="L222" i="16"/>
  <c r="K222" i="16"/>
  <c r="M221" i="16"/>
  <c r="M220" i="16"/>
  <c r="M219" i="16"/>
  <c r="L218" i="16"/>
  <c r="K218" i="16"/>
  <c r="K206" i="16"/>
  <c r="K202" i="16"/>
  <c r="E210" i="16"/>
  <c r="F210" i="16"/>
  <c r="G210" i="16"/>
  <c r="H210" i="16"/>
  <c r="I210" i="16"/>
  <c r="E206" i="16"/>
  <c r="F206" i="16"/>
  <c r="G206" i="16"/>
  <c r="H206" i="16"/>
  <c r="I206" i="16"/>
  <c r="E202" i="16"/>
  <c r="F202" i="16"/>
  <c r="G202" i="16"/>
  <c r="H202" i="16"/>
  <c r="I202" i="16"/>
  <c r="M215" i="16"/>
  <c r="M214" i="16"/>
  <c r="M213" i="16"/>
  <c r="M212" i="16"/>
  <c r="M211" i="16"/>
  <c r="L210" i="16"/>
  <c r="K210" i="16"/>
  <c r="J210" i="16"/>
  <c r="M209" i="16"/>
  <c r="M208" i="16"/>
  <c r="M207" i="16"/>
  <c r="L206" i="16"/>
  <c r="J206" i="16"/>
  <c r="M205" i="16"/>
  <c r="M204" i="16"/>
  <c r="M203" i="16"/>
  <c r="L202" i="16"/>
  <c r="J202" i="16"/>
  <c r="F217" i="16" l="1"/>
  <c r="F216" i="16" s="1"/>
  <c r="E217" i="16"/>
  <c r="E216" i="16" s="1"/>
  <c r="G201" i="16"/>
  <c r="G200" i="16" s="1"/>
  <c r="K201" i="16"/>
  <c r="K200" i="16" s="1"/>
  <c r="I201" i="16"/>
  <c r="I200" i="16" s="1"/>
  <c r="L217" i="16"/>
  <c r="L216" i="16" s="1"/>
  <c r="K217" i="16"/>
  <c r="K216" i="16" s="1"/>
  <c r="M222" i="16"/>
  <c r="M218" i="16"/>
  <c r="M226" i="16"/>
  <c r="M202" i="16"/>
  <c r="E201" i="16"/>
  <c r="E200" i="16" s="1"/>
  <c r="F201" i="16"/>
  <c r="F200" i="16" s="1"/>
  <c r="J201" i="16"/>
  <c r="J200" i="16" s="1"/>
  <c r="L201" i="16"/>
  <c r="M210" i="16"/>
  <c r="M206" i="16"/>
  <c r="H201" i="16"/>
  <c r="H200" i="16" s="1"/>
  <c r="L200" i="16" l="1"/>
  <c r="L32" i="16"/>
  <c r="L12" i="16" s="1"/>
  <c r="M217" i="16"/>
  <c r="J216" i="16"/>
  <c r="M216" i="16" s="1"/>
  <c r="M201" i="16"/>
  <c r="M200" i="16"/>
  <c r="M358" i="16"/>
  <c r="M343" i="16"/>
  <c r="M327" i="16"/>
  <c r="M324" i="16"/>
  <c r="M323" i="16"/>
  <c r="M317" i="16"/>
  <c r="M315" i="16"/>
  <c r="M313" i="16"/>
  <c r="M312" i="16"/>
  <c r="M310" i="16"/>
  <c r="M309" i="16"/>
  <c r="M305" i="16"/>
  <c r="M303" i="16"/>
  <c r="M302" i="16"/>
  <c r="M279" i="16"/>
  <c r="M276" i="16"/>
  <c r="M275" i="16"/>
  <c r="M274" i="16"/>
  <c r="M273" i="16"/>
  <c r="M272" i="16"/>
  <c r="M271" i="16"/>
  <c r="M270" i="16"/>
  <c r="M269" i="16"/>
  <c r="M267" i="16"/>
  <c r="M266" i="16"/>
  <c r="M265" i="16"/>
  <c r="M262" i="16"/>
  <c r="M261" i="16"/>
  <c r="M260" i="16"/>
  <c r="M259" i="16"/>
  <c r="M258" i="16"/>
  <c r="M257" i="16"/>
  <c r="M256" i="16"/>
  <c r="M254" i="16"/>
  <c r="M252" i="16"/>
  <c r="M251" i="16"/>
  <c r="M250" i="16"/>
  <c r="M199" i="16"/>
  <c r="M198" i="16"/>
  <c r="M197" i="16"/>
  <c r="M196" i="16"/>
  <c r="M195" i="16"/>
  <c r="M193" i="16"/>
  <c r="M192" i="16"/>
  <c r="M191" i="16"/>
  <c r="M189" i="16"/>
  <c r="M188" i="16"/>
  <c r="M187" i="16"/>
  <c r="M177" i="16"/>
  <c r="M176" i="16"/>
  <c r="M173" i="16"/>
  <c r="M172" i="16"/>
  <c r="M167" i="16"/>
  <c r="M166" i="16"/>
  <c r="M165" i="16"/>
  <c r="M164" i="16"/>
  <c r="M162" i="16"/>
  <c r="M161" i="16"/>
  <c r="M160" i="16"/>
  <c r="M158" i="16"/>
  <c r="M157" i="16"/>
  <c r="M138" i="16"/>
  <c r="M137" i="16"/>
  <c r="M136" i="16"/>
  <c r="M135" i="16"/>
  <c r="M134" i="16"/>
  <c r="M132" i="16"/>
  <c r="M131" i="16"/>
  <c r="M130" i="16"/>
  <c r="M128" i="16"/>
  <c r="M127" i="16"/>
  <c r="M122" i="16"/>
  <c r="M121" i="16"/>
  <c r="M120" i="16"/>
  <c r="M119" i="16"/>
  <c r="M117" i="16"/>
  <c r="M116" i="16"/>
  <c r="M115" i="16"/>
  <c r="M113" i="16"/>
  <c r="M112" i="16"/>
  <c r="M108" i="16"/>
  <c r="M107" i="16"/>
  <c r="M106" i="16"/>
  <c r="M105" i="16"/>
  <c r="M104" i="16"/>
  <c r="M102" i="16"/>
  <c r="M101" i="16"/>
  <c r="M100" i="16"/>
  <c r="M98" i="16"/>
  <c r="M97" i="16"/>
  <c r="M92" i="16"/>
  <c r="M91" i="16"/>
  <c r="M90" i="16"/>
  <c r="M89" i="16"/>
  <c r="M87" i="16"/>
  <c r="M86" i="16"/>
  <c r="M83" i="16"/>
  <c r="M82" i="16"/>
  <c r="M77" i="16"/>
  <c r="M76" i="16"/>
  <c r="M75" i="16"/>
  <c r="M74" i="16"/>
  <c r="M72" i="16"/>
  <c r="M71" i="16"/>
  <c r="M68" i="16" l="1"/>
  <c r="M67" i="16"/>
  <c r="M63" i="16"/>
  <c r="M62" i="16"/>
  <c r="M61" i="16"/>
  <c r="M60" i="16"/>
  <c r="M59" i="16"/>
  <c r="M57" i="16"/>
  <c r="M56" i="16"/>
  <c r="M55" i="16"/>
  <c r="M53" i="16"/>
  <c r="M52" i="16"/>
  <c r="M51" i="16"/>
  <c r="M46" i="16"/>
  <c r="M45" i="16"/>
  <c r="M29" i="16"/>
  <c r="M28" i="16"/>
  <c r="M361" i="16"/>
  <c r="M360" i="16"/>
  <c r="M359" i="16"/>
  <c r="M357" i="16"/>
  <c r="J356" i="16"/>
  <c r="K356" i="16"/>
  <c r="L356" i="16"/>
  <c r="M355" i="16"/>
  <c r="M354" i="16"/>
  <c r="J353" i="16"/>
  <c r="K353" i="16"/>
  <c r="L353" i="16"/>
  <c r="K350" i="16"/>
  <c r="L350" i="16"/>
  <c r="M352" i="16"/>
  <c r="M351" i="16"/>
  <c r="M344" i="16"/>
  <c r="L342" i="16"/>
  <c r="M341" i="16"/>
  <c r="M340" i="16"/>
  <c r="L339" i="16"/>
  <c r="M338" i="16"/>
  <c r="M337" i="16"/>
  <c r="L336" i="16"/>
  <c r="M332" i="16"/>
  <c r="M331" i="16"/>
  <c r="M330" i="16"/>
  <c r="L328" i="16"/>
  <c r="M326" i="16"/>
  <c r="L325" i="16"/>
  <c r="L322" i="16"/>
  <c r="M319" i="16"/>
  <c r="M318" i="16"/>
  <c r="L314" i="16"/>
  <c r="L311" i="16"/>
  <c r="L308" i="16"/>
  <c r="L301" i="16"/>
  <c r="L27" i="16" s="1"/>
  <c r="L300" i="16"/>
  <c r="L298" i="16"/>
  <c r="L297" i="16"/>
  <c r="L295" i="16"/>
  <c r="L294" i="16"/>
  <c r="L277" i="16"/>
  <c r="L268" i="16"/>
  <c r="L264" i="16" s="1"/>
  <c r="L263" i="16" s="1"/>
  <c r="L255" i="16"/>
  <c r="L253" i="16" s="1"/>
  <c r="L249" i="16" s="1"/>
  <c r="L248" i="16" s="1"/>
  <c r="L194" i="16"/>
  <c r="L190" i="16"/>
  <c r="L186" i="16"/>
  <c r="M182" i="16"/>
  <c r="M181" i="16"/>
  <c r="M180" i="16"/>
  <c r="M179" i="16"/>
  <c r="L178" i="16"/>
  <c r="L174" i="16"/>
  <c r="L171" i="16"/>
  <c r="L163" i="16"/>
  <c r="L159" i="16"/>
  <c r="L156" i="16"/>
  <c r="L133" i="16"/>
  <c r="L129" i="16"/>
  <c r="L126" i="16"/>
  <c r="L118" i="16"/>
  <c r="L114" i="16"/>
  <c r="L111" i="16"/>
  <c r="K103" i="16"/>
  <c r="L103" i="16"/>
  <c r="L94" i="16"/>
  <c r="L88" i="16"/>
  <c r="L84" i="16"/>
  <c r="L81" i="16"/>
  <c r="L73" i="16"/>
  <c r="L69" i="16"/>
  <c r="L66" i="16"/>
  <c r="L58" i="16"/>
  <c r="L54" i="16"/>
  <c r="L47" i="16"/>
  <c r="L30" i="16" s="1"/>
  <c r="L44" i="16"/>
  <c r="L26" i="16" s="1"/>
  <c r="L43" i="16"/>
  <c r="L25" i="16" s="1"/>
  <c r="L40" i="16"/>
  <c r="L39" i="16"/>
  <c r="L21" i="16" s="1"/>
  <c r="L36" i="16"/>
  <c r="L14" i="16" s="1"/>
  <c r="L35" i="16"/>
  <c r="L16" i="16" s="1"/>
  <c r="L22" i="16"/>
  <c r="L17" i="16"/>
  <c r="K349" i="16" l="1"/>
  <c r="L349" i="16"/>
  <c r="L348" i="16" s="1"/>
  <c r="L335" i="16"/>
  <c r="L334" i="16" s="1"/>
  <c r="L321" i="16"/>
  <c r="L320" i="16" s="1"/>
  <c r="L293" i="16"/>
  <c r="L299" i="16"/>
  <c r="L307" i="16"/>
  <c r="L306" i="16" s="1"/>
  <c r="L296" i="16"/>
  <c r="L20" i="16"/>
  <c r="L185" i="16"/>
  <c r="L184" i="16" s="1"/>
  <c r="L170" i="16"/>
  <c r="L155" i="16"/>
  <c r="L125" i="16"/>
  <c r="L110" i="16"/>
  <c r="L80" i="16"/>
  <c r="L65" i="16"/>
  <c r="L64" i="16" s="1"/>
  <c r="L50" i="16"/>
  <c r="I70" i="16"/>
  <c r="M70" i="16" s="1"/>
  <c r="L49" i="16" l="1"/>
  <c r="L124" i="16"/>
  <c r="L109" i="16"/>
  <c r="L79" i="16"/>
  <c r="L291" i="16"/>
  <c r="L292" i="16"/>
  <c r="I300" i="16" l="1"/>
  <c r="I311" i="16"/>
  <c r="M175" i="16" l="1"/>
  <c r="H314" i="16" l="1"/>
  <c r="I42" i="16" l="1"/>
  <c r="I145" i="16" l="1"/>
  <c r="M316" i="16"/>
  <c r="I24" i="16"/>
  <c r="I333" i="16"/>
  <c r="M333" i="16" s="1"/>
  <c r="I301" i="16" l="1"/>
  <c r="I314" i="16"/>
  <c r="I299" i="16" l="1"/>
  <c r="I27" i="16"/>
  <c r="G35" i="16"/>
  <c r="G16" i="16" s="1"/>
  <c r="I103" i="16"/>
  <c r="I35" i="16"/>
  <c r="I16" i="16" s="1"/>
  <c r="G43" i="16"/>
  <c r="H43" i="16"/>
  <c r="H255" i="16" l="1"/>
  <c r="I47" i="16"/>
  <c r="H17" i="16"/>
  <c r="I17" i="16"/>
  <c r="J314" i="16"/>
  <c r="K314" i="16"/>
  <c r="I30" i="16" l="1"/>
  <c r="D186" i="16"/>
  <c r="K301" i="16"/>
  <c r="K300" i="16"/>
  <c r="J301" i="16"/>
  <c r="K298" i="16"/>
  <c r="K297" i="16"/>
  <c r="K295" i="16"/>
  <c r="K294" i="16"/>
  <c r="K348" i="16"/>
  <c r="K342" i="16"/>
  <c r="K339" i="16"/>
  <c r="K336" i="16"/>
  <c r="K328" i="16"/>
  <c r="K325" i="16"/>
  <c r="K322" i="16"/>
  <c r="K308" i="16"/>
  <c r="K277" i="16"/>
  <c r="K268" i="16"/>
  <c r="K264" i="16" s="1"/>
  <c r="K263" i="16" s="1"/>
  <c r="K255" i="16"/>
  <c r="K253" i="16" s="1"/>
  <c r="K249" i="16" s="1"/>
  <c r="K248" i="16" s="1"/>
  <c r="K194" i="16"/>
  <c r="K190" i="16"/>
  <c r="K186" i="16"/>
  <c r="K293" i="16" l="1"/>
  <c r="K296" i="16"/>
  <c r="K307" i="16"/>
  <c r="K306" i="16" s="1"/>
  <c r="K299" i="16"/>
  <c r="K335" i="16"/>
  <c r="K334" i="16" s="1"/>
  <c r="K321" i="16"/>
  <c r="K320" i="16" s="1"/>
  <c r="K185" i="16"/>
  <c r="K184" i="16" s="1"/>
  <c r="K291" i="16" l="1"/>
  <c r="K292" i="16"/>
  <c r="K178" i="16"/>
  <c r="K174" i="16"/>
  <c r="K171" i="16"/>
  <c r="K170" i="16" l="1"/>
  <c r="K163" i="16"/>
  <c r="K159" i="16"/>
  <c r="K156" i="16"/>
  <c r="K155" i="16" l="1"/>
  <c r="K133" i="16" l="1"/>
  <c r="K129" i="16"/>
  <c r="K126" i="16"/>
  <c r="K125" i="16" l="1"/>
  <c r="K118" i="16"/>
  <c r="K114" i="16"/>
  <c r="K111" i="16"/>
  <c r="K94" i="16"/>
  <c r="K88" i="16"/>
  <c r="K84" i="16"/>
  <c r="K81" i="16"/>
  <c r="K124" i="16" l="1"/>
  <c r="K110" i="16"/>
  <c r="K109" i="16" s="1"/>
  <c r="K79" i="16" l="1"/>
  <c r="K73" i="16"/>
  <c r="K69" i="16"/>
  <c r="K66" i="16"/>
  <c r="K58" i="16"/>
  <c r="K54" i="16"/>
  <c r="J54" i="16"/>
  <c r="K47" i="16"/>
  <c r="K30" i="16" s="1"/>
  <c r="K44" i="16"/>
  <c r="K43" i="16"/>
  <c r="K25" i="16" s="1"/>
  <c r="K40" i="16"/>
  <c r="K39" i="16"/>
  <c r="K36" i="16"/>
  <c r="K14" i="16" s="1"/>
  <c r="K35" i="16"/>
  <c r="K16" i="16" s="1"/>
  <c r="K27" i="16"/>
  <c r="K22" i="16"/>
  <c r="K20" i="16"/>
  <c r="K17" i="16"/>
  <c r="H300" i="16"/>
  <c r="K50" i="16" l="1"/>
  <c r="K26" i="16"/>
  <c r="K21" i="16"/>
  <c r="K65" i="16"/>
  <c r="K64" i="16" s="1"/>
  <c r="H311" i="16"/>
  <c r="I69" i="16"/>
  <c r="K49" i="16" l="1"/>
  <c r="H42" i="16"/>
  <c r="I54" i="16" l="1"/>
  <c r="H54" i="16"/>
  <c r="H301" i="16" l="1"/>
  <c r="H299" i="16" s="1"/>
  <c r="H103" i="16" l="1"/>
  <c r="H38" i="16"/>
  <c r="J300" i="16"/>
  <c r="J17" i="16"/>
  <c r="I22" i="16"/>
  <c r="J22" i="16"/>
  <c r="M280" i="16"/>
  <c r="M281" i="16"/>
  <c r="M283" i="16"/>
  <c r="M284" i="16"/>
  <c r="M285" i="16"/>
  <c r="M286" i="16"/>
  <c r="M287" i="16"/>
  <c r="M288" i="16"/>
  <c r="M289" i="16"/>
  <c r="M290" i="16"/>
  <c r="M345" i="16"/>
  <c r="M346" i="16"/>
  <c r="M347" i="16"/>
  <c r="H34" i="16"/>
  <c r="I34" i="16"/>
  <c r="J34" i="16"/>
  <c r="I298" i="16"/>
  <c r="J298" i="16"/>
  <c r="J27" i="16"/>
  <c r="J311" i="16"/>
  <c r="J299" i="16" l="1"/>
  <c r="G34" i="16"/>
  <c r="G38" i="16" l="1"/>
  <c r="I38" i="16"/>
  <c r="J38" i="16"/>
  <c r="D38" i="16"/>
  <c r="J183" i="16"/>
  <c r="J178" i="16"/>
  <c r="I178" i="16"/>
  <c r="H178" i="16"/>
  <c r="G178" i="16"/>
  <c r="F178" i="16"/>
  <c r="D178" i="16"/>
  <c r="J174" i="16"/>
  <c r="I174" i="16"/>
  <c r="H174" i="16"/>
  <c r="G174" i="16"/>
  <c r="F174" i="16"/>
  <c r="D174" i="16"/>
  <c r="J171" i="16"/>
  <c r="I171" i="16"/>
  <c r="H171" i="16"/>
  <c r="G171" i="16"/>
  <c r="F171" i="16"/>
  <c r="D171" i="16"/>
  <c r="M171" i="16" l="1"/>
  <c r="M174" i="16"/>
  <c r="J170" i="16"/>
  <c r="J169" i="16" s="1"/>
  <c r="K183" i="16"/>
  <c r="M178" i="16"/>
  <c r="D170" i="16"/>
  <c r="I170" i="16"/>
  <c r="I169" i="16" s="1"/>
  <c r="H170" i="16"/>
  <c r="G170" i="16"/>
  <c r="G169" i="16" s="1"/>
  <c r="F170" i="16"/>
  <c r="F169" i="16" s="1"/>
  <c r="G17" i="16"/>
  <c r="G295" i="16"/>
  <c r="H295" i="16"/>
  <c r="I295" i="16"/>
  <c r="J295" i="16"/>
  <c r="H294" i="16"/>
  <c r="I294" i="16"/>
  <c r="I15" i="16" s="1"/>
  <c r="J294" i="16"/>
  <c r="J15" i="16" s="1"/>
  <c r="G294" i="16"/>
  <c r="G15" i="16" s="1"/>
  <c r="G300" i="16"/>
  <c r="M170" i="16" l="1"/>
  <c r="K169" i="16"/>
  <c r="L183" i="16"/>
  <c r="L169" i="16" s="1"/>
  <c r="M183" i="16"/>
  <c r="D169" i="16"/>
  <c r="H169" i="16"/>
  <c r="G301" i="16"/>
  <c r="G27" i="16" s="1"/>
  <c r="I356" i="16"/>
  <c r="H356" i="16"/>
  <c r="G356" i="16"/>
  <c r="F356" i="16"/>
  <c r="D356" i="16"/>
  <c r="I353" i="16"/>
  <c r="H353" i="16"/>
  <c r="G353" i="16"/>
  <c r="F353" i="16"/>
  <c r="D353" i="16"/>
  <c r="J350" i="16"/>
  <c r="I350" i="16"/>
  <c r="H350" i="16"/>
  <c r="G350" i="16"/>
  <c r="F350" i="16"/>
  <c r="D350" i="16"/>
  <c r="G47" i="16"/>
  <c r="G30" i="16" s="1"/>
  <c r="G66" i="16"/>
  <c r="F129" i="16"/>
  <c r="G129" i="16"/>
  <c r="H129" i="16"/>
  <c r="I129" i="16"/>
  <c r="J129" i="16"/>
  <c r="F329" i="16"/>
  <c r="M329" i="16" s="1"/>
  <c r="F295" i="16"/>
  <c r="F17" i="16" s="1"/>
  <c r="M17" i="16" s="1"/>
  <c r="F123" i="16"/>
  <c r="M123" i="16" s="1"/>
  <c r="F93" i="16"/>
  <c r="M93" i="16" s="1"/>
  <c r="F78" i="16"/>
  <c r="M78" i="16" s="1"/>
  <c r="F294" i="16"/>
  <c r="F85" i="16"/>
  <c r="M85" i="16" s="1"/>
  <c r="D300" i="16"/>
  <c r="J342" i="16"/>
  <c r="I342" i="16"/>
  <c r="H342" i="16"/>
  <c r="G342" i="16"/>
  <c r="F342" i="16"/>
  <c r="D342" i="16"/>
  <c r="J339" i="16"/>
  <c r="I339" i="16"/>
  <c r="H339" i="16"/>
  <c r="G339" i="16"/>
  <c r="F339" i="16"/>
  <c r="D339" i="16"/>
  <c r="J336" i="16"/>
  <c r="I336" i="16"/>
  <c r="H336" i="16"/>
  <c r="G336" i="16"/>
  <c r="F336" i="16"/>
  <c r="D336" i="16"/>
  <c r="F42" i="16"/>
  <c r="G42" i="16"/>
  <c r="J42" i="16"/>
  <c r="D43" i="16"/>
  <c r="D42" i="16"/>
  <c r="J328" i="16"/>
  <c r="I328" i="16"/>
  <c r="H328" i="16"/>
  <c r="G328" i="16"/>
  <c r="D328" i="16"/>
  <c r="J325" i="16"/>
  <c r="I325" i="16"/>
  <c r="H325" i="16"/>
  <c r="G325" i="16"/>
  <c r="F325" i="16"/>
  <c r="D325" i="16"/>
  <c r="J322" i="16"/>
  <c r="I322" i="16"/>
  <c r="H322" i="16"/>
  <c r="G322" i="16"/>
  <c r="F322" i="16"/>
  <c r="D322" i="16"/>
  <c r="G314" i="16"/>
  <c r="F314" i="16"/>
  <c r="D314" i="16"/>
  <c r="G311" i="16"/>
  <c r="F311" i="16"/>
  <c r="D311" i="16"/>
  <c r="J308" i="16"/>
  <c r="J307" i="16" s="1"/>
  <c r="I308" i="16"/>
  <c r="I307" i="16" s="1"/>
  <c r="I306" i="16" s="1"/>
  <c r="H308" i="16"/>
  <c r="H307" i="16" s="1"/>
  <c r="G308" i="16"/>
  <c r="F308" i="16"/>
  <c r="D308" i="16"/>
  <c r="D304" i="16"/>
  <c r="M304" i="16" s="1"/>
  <c r="H27" i="16"/>
  <c r="F301" i="16"/>
  <c r="F27" i="16" s="1"/>
  <c r="D301" i="16"/>
  <c r="D27" i="16" s="1"/>
  <c r="H298" i="16"/>
  <c r="G298" i="16"/>
  <c r="F298" i="16"/>
  <c r="D298" i="16"/>
  <c r="J297" i="16"/>
  <c r="J19" i="16" s="1"/>
  <c r="I297" i="16"/>
  <c r="H297" i="16"/>
  <c r="H19" i="16" s="1"/>
  <c r="G297" i="16"/>
  <c r="F297" i="16"/>
  <c r="D297" i="16"/>
  <c r="D295" i="16"/>
  <c r="D294" i="16"/>
  <c r="J282" i="16"/>
  <c r="J278" i="16" s="1"/>
  <c r="J277" i="16" s="1"/>
  <c r="I282" i="16"/>
  <c r="I278" i="16" s="1"/>
  <c r="I277" i="16" s="1"/>
  <c r="H282" i="16"/>
  <c r="H278" i="16" s="1"/>
  <c r="H277" i="16" s="1"/>
  <c r="G282" i="16"/>
  <c r="G278" i="16" s="1"/>
  <c r="G277" i="16" s="1"/>
  <c r="F282" i="16"/>
  <c r="F278" i="16" s="1"/>
  <c r="F277" i="16" s="1"/>
  <c r="D282" i="16"/>
  <c r="J268" i="16"/>
  <c r="J264" i="16" s="1"/>
  <c r="J263" i="16" s="1"/>
  <c r="I268" i="16"/>
  <c r="I264" i="16" s="1"/>
  <c r="I263" i="16" s="1"/>
  <c r="H268" i="16"/>
  <c r="G268" i="16"/>
  <c r="G264" i="16" s="1"/>
  <c r="G263" i="16" s="1"/>
  <c r="F268" i="16"/>
  <c r="F264" i="16" s="1"/>
  <c r="F263" i="16" s="1"/>
  <c r="D268" i="16"/>
  <c r="J255" i="16"/>
  <c r="I255" i="16"/>
  <c r="I20" i="16" s="1"/>
  <c r="H253" i="16"/>
  <c r="G255" i="16"/>
  <c r="F255" i="16"/>
  <c r="F253" i="16" s="1"/>
  <c r="F249" i="16" s="1"/>
  <c r="F248" i="16" s="1"/>
  <c r="D255" i="16"/>
  <c r="J194" i="16"/>
  <c r="I194" i="16"/>
  <c r="H194" i="16"/>
  <c r="G194" i="16"/>
  <c r="F194" i="16"/>
  <c r="D194" i="16"/>
  <c r="J190" i="16"/>
  <c r="I190" i="16"/>
  <c r="H190" i="16"/>
  <c r="G190" i="16"/>
  <c r="F190" i="16"/>
  <c r="D190" i="16"/>
  <c r="J186" i="16"/>
  <c r="I186" i="16"/>
  <c r="H186" i="16"/>
  <c r="G186" i="16"/>
  <c r="F186" i="16"/>
  <c r="J168" i="16"/>
  <c r="J163" i="16"/>
  <c r="I163" i="16"/>
  <c r="H163" i="16"/>
  <c r="G163" i="16"/>
  <c r="F163" i="16"/>
  <c r="D163" i="16"/>
  <c r="J159" i="16"/>
  <c r="I159" i="16"/>
  <c r="H159" i="16"/>
  <c r="G159" i="16"/>
  <c r="F159" i="16"/>
  <c r="D159" i="16"/>
  <c r="J156" i="16"/>
  <c r="I156" i="16"/>
  <c r="H156" i="16"/>
  <c r="G156" i="16"/>
  <c r="F156" i="16"/>
  <c r="D156" i="16"/>
  <c r="J153" i="16"/>
  <c r="J148" i="16"/>
  <c r="I148" i="16"/>
  <c r="H148" i="16"/>
  <c r="G148" i="16"/>
  <c r="F148" i="16"/>
  <c r="D148" i="16"/>
  <c r="J144" i="16"/>
  <c r="I144" i="16"/>
  <c r="H144" i="16"/>
  <c r="G144" i="16"/>
  <c r="F144" i="16"/>
  <c r="D144" i="16"/>
  <c r="J141" i="16"/>
  <c r="I141" i="16"/>
  <c r="H141" i="16"/>
  <c r="G141" i="16"/>
  <c r="F141" i="16"/>
  <c r="D141" i="16"/>
  <c r="J133" i="16"/>
  <c r="I133" i="16"/>
  <c r="H133" i="16"/>
  <c r="G133" i="16"/>
  <c r="F133" i="16"/>
  <c r="D133" i="16"/>
  <c r="D129" i="16"/>
  <c r="J126" i="16"/>
  <c r="I126" i="16"/>
  <c r="H126" i="16"/>
  <c r="G126" i="16"/>
  <c r="F126" i="16"/>
  <c r="D126" i="16"/>
  <c r="J118" i="16"/>
  <c r="I118" i="16"/>
  <c r="H118" i="16"/>
  <c r="G118" i="16"/>
  <c r="F118" i="16"/>
  <c r="D118" i="16"/>
  <c r="J114" i="16"/>
  <c r="I114" i="16"/>
  <c r="H114" i="16"/>
  <c r="G114" i="16"/>
  <c r="F114" i="16"/>
  <c r="D114" i="16"/>
  <c r="J111" i="16"/>
  <c r="I111" i="16"/>
  <c r="H111" i="16"/>
  <c r="G111" i="16"/>
  <c r="F111" i="16"/>
  <c r="D111" i="16"/>
  <c r="J103" i="16"/>
  <c r="G103" i="16"/>
  <c r="F103" i="16"/>
  <c r="D103" i="16"/>
  <c r="J99" i="16"/>
  <c r="I99" i="16"/>
  <c r="H99" i="16"/>
  <c r="G99" i="16"/>
  <c r="F99" i="16"/>
  <c r="D99" i="16"/>
  <c r="J96" i="16"/>
  <c r="I96" i="16"/>
  <c r="H96" i="16"/>
  <c r="G96" i="16"/>
  <c r="F96" i="16"/>
  <c r="D96" i="16"/>
  <c r="J88" i="16"/>
  <c r="I88" i="16"/>
  <c r="H88" i="16"/>
  <c r="G88" i="16"/>
  <c r="F88" i="16"/>
  <c r="D88" i="16"/>
  <c r="J84" i="16"/>
  <c r="I84" i="16"/>
  <c r="H84" i="16"/>
  <c r="G84" i="16"/>
  <c r="D84" i="16"/>
  <c r="J81" i="16"/>
  <c r="I81" i="16"/>
  <c r="H81" i="16"/>
  <c r="G81" i="16"/>
  <c r="F81" i="16"/>
  <c r="D81" i="16"/>
  <c r="J73" i="16"/>
  <c r="I73" i="16"/>
  <c r="H73" i="16"/>
  <c r="G73" i="16"/>
  <c r="F73" i="16"/>
  <c r="D73" i="16"/>
  <c r="J69" i="16"/>
  <c r="H69" i="16"/>
  <c r="G69" i="16"/>
  <c r="F69" i="16"/>
  <c r="D69" i="16"/>
  <c r="J66" i="16"/>
  <c r="I66" i="16"/>
  <c r="H66" i="16"/>
  <c r="F66" i="16"/>
  <c r="D66" i="16"/>
  <c r="J58" i="16"/>
  <c r="J50" i="16" s="1"/>
  <c r="I58" i="16"/>
  <c r="I50" i="16" s="1"/>
  <c r="H58" i="16"/>
  <c r="G58" i="16"/>
  <c r="F58" i="16"/>
  <c r="D58" i="16"/>
  <c r="G54" i="16"/>
  <c r="F54" i="16"/>
  <c r="D54" i="16"/>
  <c r="J47" i="16"/>
  <c r="H47" i="16"/>
  <c r="H30" i="16" s="1"/>
  <c r="D47" i="16"/>
  <c r="J44" i="16"/>
  <c r="J26" i="16" s="1"/>
  <c r="I44" i="16"/>
  <c r="I26" i="16" s="1"/>
  <c r="H44" i="16"/>
  <c r="H26" i="16" s="1"/>
  <c r="G44" i="16"/>
  <c r="G26" i="16" s="1"/>
  <c r="F44" i="16"/>
  <c r="F26" i="16" s="1"/>
  <c r="D44" i="16"/>
  <c r="J43" i="16"/>
  <c r="J25" i="16" s="1"/>
  <c r="I43" i="16"/>
  <c r="H25" i="16"/>
  <c r="G25" i="16"/>
  <c r="F43" i="16"/>
  <c r="F25" i="16" s="1"/>
  <c r="J40" i="16"/>
  <c r="I40" i="16"/>
  <c r="H40" i="16"/>
  <c r="G40" i="16"/>
  <c r="F40" i="16"/>
  <c r="D40" i="16"/>
  <c r="J39" i="16"/>
  <c r="J21" i="16" s="1"/>
  <c r="I39" i="16"/>
  <c r="I21" i="16" s="1"/>
  <c r="H39" i="16"/>
  <c r="G39" i="16"/>
  <c r="G21" i="16" s="1"/>
  <c r="F39" i="16"/>
  <c r="F21" i="16" s="1"/>
  <c r="D39" i="16"/>
  <c r="J36" i="16"/>
  <c r="J14" i="16" s="1"/>
  <c r="I36" i="16"/>
  <c r="I14" i="16" s="1"/>
  <c r="I13" i="16" s="1"/>
  <c r="H36" i="16"/>
  <c r="H14" i="16" s="1"/>
  <c r="G36" i="16"/>
  <c r="G14" i="16" s="1"/>
  <c r="F36" i="16"/>
  <c r="F14" i="16" s="1"/>
  <c r="D36" i="16"/>
  <c r="J35" i="16"/>
  <c r="H35" i="16"/>
  <c r="H16" i="16" s="1"/>
  <c r="F35" i="16"/>
  <c r="D35" i="16"/>
  <c r="H15" i="16"/>
  <c r="F34" i="16"/>
  <c r="D34" i="16"/>
  <c r="H22" i="16"/>
  <c r="G22" i="16"/>
  <c r="F22" i="16"/>
  <c r="D22" i="16"/>
  <c r="J125" i="16" l="1"/>
  <c r="J16" i="16"/>
  <c r="J13" i="16" s="1"/>
  <c r="J33" i="16"/>
  <c r="M294" i="16"/>
  <c r="M295" i="16"/>
  <c r="M111" i="16"/>
  <c r="M186" i="16"/>
  <c r="M314" i="16"/>
  <c r="M22" i="16"/>
  <c r="M27" i="16"/>
  <c r="M36" i="16"/>
  <c r="M54" i="16"/>
  <c r="M73" i="16"/>
  <c r="M99" i="16"/>
  <c r="M126" i="16"/>
  <c r="M133" i="16"/>
  <c r="M156" i="16"/>
  <c r="M163" i="16"/>
  <c r="M190" i="16"/>
  <c r="M255" i="16"/>
  <c r="D19" i="16"/>
  <c r="M297" i="16"/>
  <c r="M311" i="16"/>
  <c r="M342" i="16"/>
  <c r="M356" i="16"/>
  <c r="M35" i="16"/>
  <c r="M66" i="16"/>
  <c r="M88" i="16"/>
  <c r="M114" i="16"/>
  <c r="I140" i="16"/>
  <c r="I139" i="16" s="1"/>
  <c r="M350" i="16"/>
  <c r="M169" i="16"/>
  <c r="M118" i="16"/>
  <c r="M69" i="16"/>
  <c r="M81" i="16"/>
  <c r="M96" i="16"/>
  <c r="M103" i="16"/>
  <c r="M159" i="16"/>
  <c r="M194" i="16"/>
  <c r="M268" i="16"/>
  <c r="M298" i="16"/>
  <c r="M301" i="16"/>
  <c r="M308" i="16"/>
  <c r="M322" i="16"/>
  <c r="M129" i="16"/>
  <c r="M39" i="16"/>
  <c r="M44" i="16"/>
  <c r="M40" i="16"/>
  <c r="M43" i="16"/>
  <c r="J24" i="16"/>
  <c r="J23" i="16" s="1"/>
  <c r="M58" i="16"/>
  <c r="J30" i="16"/>
  <c r="F15" i="16"/>
  <c r="J110" i="16"/>
  <c r="H185" i="16"/>
  <c r="H184" i="16" s="1"/>
  <c r="D26" i="16"/>
  <c r="M26" i="16" s="1"/>
  <c r="M339" i="16"/>
  <c r="F16" i="16"/>
  <c r="I110" i="16"/>
  <c r="I109" i="16" s="1"/>
  <c r="H95" i="16"/>
  <c r="M325" i="16"/>
  <c r="M336" i="16"/>
  <c r="I335" i="16"/>
  <c r="I334" i="16" s="1"/>
  <c r="I125" i="16"/>
  <c r="I65" i="16"/>
  <c r="I49" i="16"/>
  <c r="I80" i="16"/>
  <c r="I321" i="16"/>
  <c r="I25" i="16"/>
  <c r="I23" i="16" s="1"/>
  <c r="J80" i="16"/>
  <c r="H264" i="16"/>
  <c r="H249" i="16"/>
  <c r="H65" i="16"/>
  <c r="H21" i="16"/>
  <c r="H37" i="16"/>
  <c r="K168" i="16"/>
  <c r="H80" i="16"/>
  <c r="H125" i="16"/>
  <c r="H110" i="16"/>
  <c r="H109" i="16" s="1"/>
  <c r="J65" i="16"/>
  <c r="H50" i="16"/>
  <c r="G335" i="16"/>
  <c r="G334" i="16" s="1"/>
  <c r="D15" i="16"/>
  <c r="J37" i="16"/>
  <c r="F125" i="16"/>
  <c r="F124" i="16" s="1"/>
  <c r="H335" i="16"/>
  <c r="F349" i="16"/>
  <c r="F348" i="16" s="1"/>
  <c r="J349" i="16"/>
  <c r="J348" i="16" s="1"/>
  <c r="D14" i="16"/>
  <c r="M14" i="16" s="1"/>
  <c r="D21" i="16"/>
  <c r="M21" i="16" s="1"/>
  <c r="D293" i="16"/>
  <c r="I293" i="16"/>
  <c r="J253" i="16"/>
  <c r="J249" i="16" s="1"/>
  <c r="J248" i="16" s="1"/>
  <c r="J20" i="16"/>
  <c r="J18" i="16" s="1"/>
  <c r="J296" i="16"/>
  <c r="D25" i="16"/>
  <c r="D16" i="16"/>
  <c r="I253" i="16"/>
  <c r="I249" i="16" s="1"/>
  <c r="I248" i="16" s="1"/>
  <c r="D278" i="16"/>
  <c r="M278" i="16" s="1"/>
  <c r="M282" i="16"/>
  <c r="I296" i="16"/>
  <c r="I19" i="16"/>
  <c r="I18" i="16" s="1"/>
  <c r="D296" i="16"/>
  <c r="F335" i="16"/>
  <c r="F334" i="16" s="1"/>
  <c r="D155" i="16"/>
  <c r="D264" i="16"/>
  <c r="D299" i="16"/>
  <c r="D335" i="16"/>
  <c r="F84" i="16"/>
  <c r="F80" i="16" s="1"/>
  <c r="F79" i="16" s="1"/>
  <c r="F38" i="16"/>
  <c r="M353" i="16"/>
  <c r="G307" i="16"/>
  <c r="G306" i="16" s="1"/>
  <c r="D50" i="16"/>
  <c r="F293" i="16"/>
  <c r="J293" i="16"/>
  <c r="H20" i="16"/>
  <c r="H306" i="16"/>
  <c r="G299" i="16"/>
  <c r="D65" i="16"/>
  <c r="H94" i="16"/>
  <c r="D20" i="16"/>
  <c r="D33" i="16"/>
  <c r="G20" i="16"/>
  <c r="D30" i="16"/>
  <c r="F185" i="16"/>
  <c r="F184" i="16" s="1"/>
  <c r="J185" i="16"/>
  <c r="J184" i="16" s="1"/>
  <c r="G293" i="16"/>
  <c r="G50" i="16"/>
  <c r="G321" i="16"/>
  <c r="G320" i="16" s="1"/>
  <c r="I349" i="16"/>
  <c r="I348" i="16" s="1"/>
  <c r="H349" i="16"/>
  <c r="H348" i="16" s="1"/>
  <c r="G349" i="16"/>
  <c r="G348" i="16" s="1"/>
  <c r="D349" i="16"/>
  <c r="F155" i="16"/>
  <c r="F154" i="16" s="1"/>
  <c r="J321" i="16"/>
  <c r="J320" i="16" s="1"/>
  <c r="I33" i="16"/>
  <c r="J41" i="16"/>
  <c r="H296" i="16"/>
  <c r="J335" i="16"/>
  <c r="J334" i="16" s="1"/>
  <c r="I41" i="16"/>
  <c r="G65" i="16"/>
  <c r="G64" i="16" s="1"/>
  <c r="H24" i="16"/>
  <c r="J155" i="16"/>
  <c r="J154" i="16" s="1"/>
  <c r="I155" i="16"/>
  <c r="I154" i="16" s="1"/>
  <c r="G253" i="16"/>
  <c r="G249" i="16" s="1"/>
  <c r="G248" i="16" s="1"/>
  <c r="J306" i="16"/>
  <c r="H321" i="16"/>
  <c r="H320" i="16" s="1"/>
  <c r="F300" i="16"/>
  <c r="M300" i="16" s="1"/>
  <c r="F328" i="16"/>
  <c r="F321" i="16" s="1"/>
  <c r="F320" i="16" s="1"/>
  <c r="F307" i="16"/>
  <c r="F306" i="16" s="1"/>
  <c r="F47" i="16"/>
  <c r="F30" i="16" s="1"/>
  <c r="F20" i="16"/>
  <c r="F296" i="16"/>
  <c r="H140" i="16"/>
  <c r="H139" i="16" s="1"/>
  <c r="D37" i="16"/>
  <c r="I37" i="16"/>
  <c r="G110" i="16"/>
  <c r="G109" i="16" s="1"/>
  <c r="G140" i="16"/>
  <c r="G139" i="16" s="1"/>
  <c r="F140" i="16"/>
  <c r="F139" i="16" s="1"/>
  <c r="F50" i="16"/>
  <c r="D95" i="16"/>
  <c r="I95" i="16"/>
  <c r="I94" i="16" s="1"/>
  <c r="D41" i="16"/>
  <c r="F95" i="16"/>
  <c r="F94" i="16" s="1"/>
  <c r="F65" i="16"/>
  <c r="F64" i="16" s="1"/>
  <c r="F41" i="16"/>
  <c r="F33" i="16"/>
  <c r="G125" i="16"/>
  <c r="G124" i="16" s="1"/>
  <c r="D185" i="16"/>
  <c r="D80" i="16"/>
  <c r="D125" i="16"/>
  <c r="G185" i="16"/>
  <c r="G184" i="16" s="1"/>
  <c r="H293" i="16"/>
  <c r="J140" i="16"/>
  <c r="J139" i="16" s="1"/>
  <c r="H155" i="16"/>
  <c r="H154" i="16" s="1"/>
  <c r="G13" i="16"/>
  <c r="H33" i="16"/>
  <c r="G95" i="16"/>
  <c r="F110" i="16"/>
  <c r="F109" i="16" s="1"/>
  <c r="D253" i="16"/>
  <c r="G24" i="16"/>
  <c r="H41" i="16"/>
  <c r="D24" i="16"/>
  <c r="G19" i="16"/>
  <c r="G33" i="16"/>
  <c r="G37" i="16"/>
  <c r="G41" i="16"/>
  <c r="G80" i="16"/>
  <c r="J95" i="16"/>
  <c r="D110" i="16"/>
  <c r="D140" i="16"/>
  <c r="G155" i="16"/>
  <c r="G154" i="16" s="1"/>
  <c r="I185" i="16"/>
  <c r="I184" i="16" s="1"/>
  <c r="G296" i="16"/>
  <c r="D307" i="16"/>
  <c r="D321" i="16"/>
  <c r="H13" i="16"/>
  <c r="M30" i="16" l="1"/>
  <c r="D277" i="16"/>
  <c r="M277" i="16" s="1"/>
  <c r="M25" i="16"/>
  <c r="M307" i="16"/>
  <c r="M321" i="16"/>
  <c r="M328" i="16"/>
  <c r="M50" i="16"/>
  <c r="M293" i="16"/>
  <c r="M155" i="16"/>
  <c r="M84" i="16"/>
  <c r="D154" i="16"/>
  <c r="M185" i="16"/>
  <c r="M95" i="16"/>
  <c r="M335" i="16"/>
  <c r="M80" i="16"/>
  <c r="M47" i="16"/>
  <c r="M253" i="16"/>
  <c r="J292" i="16"/>
  <c r="F13" i="16"/>
  <c r="M349" i="16"/>
  <c r="M20" i="16"/>
  <c r="M264" i="16"/>
  <c r="M296" i="16"/>
  <c r="M65" i="16"/>
  <c r="K154" i="16"/>
  <c r="K153" i="16" s="1"/>
  <c r="L168" i="16"/>
  <c r="L154" i="16" s="1"/>
  <c r="L153" i="16" s="1"/>
  <c r="L152" i="16" s="1"/>
  <c r="L151" i="16" s="1"/>
  <c r="L150" i="16" s="1"/>
  <c r="L149" i="16" s="1"/>
  <c r="M110" i="16"/>
  <c r="M16" i="16"/>
  <c r="J109" i="16"/>
  <c r="J124" i="16"/>
  <c r="M125" i="16"/>
  <c r="I32" i="16"/>
  <c r="I292" i="16"/>
  <c r="H32" i="16"/>
  <c r="G32" i="16"/>
  <c r="G49" i="16"/>
  <c r="J291" i="16"/>
  <c r="I79" i="16"/>
  <c r="J64" i="16"/>
  <c r="I320" i="16"/>
  <c r="I291" i="16" s="1"/>
  <c r="I124" i="16"/>
  <c r="I64" i="16"/>
  <c r="H334" i="16"/>
  <c r="H263" i="16"/>
  <c r="H248" i="16"/>
  <c r="H79" i="16"/>
  <c r="H64" i="16"/>
  <c r="H49" i="16"/>
  <c r="H292" i="16"/>
  <c r="F37" i="16"/>
  <c r="D13" i="16"/>
  <c r="D18" i="16"/>
  <c r="D184" i="16"/>
  <c r="M184" i="16" s="1"/>
  <c r="F49" i="16"/>
  <c r="F32" i="16"/>
  <c r="D306" i="16"/>
  <c r="M306" i="16" s="1"/>
  <c r="J49" i="16"/>
  <c r="D79" i="16"/>
  <c r="D94" i="16"/>
  <c r="D334" i="16"/>
  <c r="D109" i="16"/>
  <c r="D49" i="16"/>
  <c r="D32" i="16"/>
  <c r="D292" i="16"/>
  <c r="D263" i="16"/>
  <c r="D124" i="16"/>
  <c r="D348" i="16"/>
  <c r="M348" i="16" s="1"/>
  <c r="H124" i="16"/>
  <c r="F299" i="16"/>
  <c r="M299" i="16" s="1"/>
  <c r="H23" i="16"/>
  <c r="G23" i="16"/>
  <c r="G292" i="16"/>
  <c r="G291" i="16"/>
  <c r="G18" i="16"/>
  <c r="H18" i="16"/>
  <c r="F24" i="16"/>
  <c r="F291" i="16"/>
  <c r="F19" i="16"/>
  <c r="G94" i="16"/>
  <c r="D249" i="16"/>
  <c r="M249" i="16" s="1"/>
  <c r="D23" i="16"/>
  <c r="D139" i="16"/>
  <c r="D64" i="16"/>
  <c r="D320" i="16"/>
  <c r="M320" i="16" s="1"/>
  <c r="G79" i="16"/>
  <c r="J94" i="16"/>
  <c r="I12" i="16" l="1"/>
  <c r="J11" i="16"/>
  <c r="D31" i="16"/>
  <c r="M263" i="16"/>
  <c r="M334" i="16"/>
  <c r="M109" i="16"/>
  <c r="M154" i="16"/>
  <c r="M168" i="16"/>
  <c r="M94" i="16"/>
  <c r="M124" i="16"/>
  <c r="M64" i="16"/>
  <c r="L148" i="16"/>
  <c r="L147" i="16" s="1"/>
  <c r="L146" i="16" s="1"/>
  <c r="L145" i="16" s="1"/>
  <c r="L42" i="16"/>
  <c r="M49" i="16"/>
  <c r="K152" i="16"/>
  <c r="M153" i="16"/>
  <c r="J31" i="16"/>
  <c r="I11" i="16"/>
  <c r="I31" i="16"/>
  <c r="H12" i="16"/>
  <c r="H31" i="16"/>
  <c r="H291" i="16"/>
  <c r="D248" i="16"/>
  <c r="M248" i="16" s="1"/>
  <c r="F292" i="16"/>
  <c r="M292" i="16" s="1"/>
  <c r="G12" i="16"/>
  <c r="G11" i="16" s="1"/>
  <c r="F23" i="16"/>
  <c r="F18" i="16"/>
  <c r="F31" i="16"/>
  <c r="D291" i="16"/>
  <c r="D12" i="16"/>
  <c r="G31" i="16"/>
  <c r="D11" i="16" l="1"/>
  <c r="M291" i="16"/>
  <c r="L24" i="16"/>
  <c r="L23" i="16" s="1"/>
  <c r="L41" i="16"/>
  <c r="L38" i="16"/>
  <c r="L144" i="16"/>
  <c r="L143" i="16" s="1"/>
  <c r="L142" i="16" s="1"/>
  <c r="M152" i="16"/>
  <c r="K151" i="16"/>
  <c r="F12" i="16"/>
  <c r="F11" i="16" s="1"/>
  <c r="H11" i="16"/>
  <c r="J79" i="16"/>
  <c r="M79" i="16" s="1"/>
  <c r="L141" i="16" l="1"/>
  <c r="L140" i="16" s="1"/>
  <c r="L34" i="16"/>
  <c r="L19" i="16"/>
  <c r="L18" i="16" s="1"/>
  <c r="L37" i="16"/>
  <c r="M151" i="16"/>
  <c r="K150" i="16"/>
  <c r="L11" i="16" l="1"/>
  <c r="M150" i="16"/>
  <c r="K149" i="16"/>
  <c r="L33" i="16"/>
  <c r="L15" i="16"/>
  <c r="L13" i="16" s="1"/>
  <c r="L139" i="16"/>
  <c r="L31" i="16" l="1"/>
  <c r="K42" i="16"/>
  <c r="K24" i="16" s="1"/>
  <c r="M149" i="16"/>
  <c r="K148" i="16"/>
  <c r="M42" i="16" l="1"/>
  <c r="K41" i="16"/>
  <c r="M41" i="16" s="1"/>
  <c r="M148" i="16"/>
  <c r="K147" i="16"/>
  <c r="M24" i="16" l="1"/>
  <c r="K23" i="16"/>
  <c r="M23" i="16" s="1"/>
  <c r="M147" i="16"/>
  <c r="K146" i="16"/>
  <c r="M146" i="16" l="1"/>
  <c r="K145" i="16"/>
  <c r="M145" i="16" l="1"/>
  <c r="K144" i="16"/>
  <c r="K38" i="16"/>
  <c r="M38" i="16" l="1"/>
  <c r="K37" i="16"/>
  <c r="M37" i="16" s="1"/>
  <c r="K19" i="16"/>
  <c r="M144" i="16"/>
  <c r="K143" i="16"/>
  <c r="M19" i="16" l="1"/>
  <c r="K18" i="16"/>
  <c r="M18" i="16" s="1"/>
  <c r="M143" i="16"/>
  <c r="K142" i="16"/>
  <c r="M142" i="16" l="1"/>
  <c r="K141" i="16"/>
  <c r="K34" i="16"/>
  <c r="M34" i="16" l="1"/>
  <c r="K15" i="16"/>
  <c r="K33" i="16"/>
  <c r="M33" i="16" s="1"/>
  <c r="K140" i="16"/>
  <c r="M141" i="16"/>
  <c r="M140" i="16" l="1"/>
  <c r="K139" i="16"/>
  <c r="M139" i="16" s="1"/>
  <c r="M15" i="16"/>
  <c r="K13" i="16"/>
  <c r="M13" i="16" s="1"/>
  <c r="K31" i="16" l="1"/>
  <c r="M31" i="16" s="1"/>
  <c r="M32" i="16"/>
  <c r="K11" i="16" l="1"/>
  <c r="M11" i="16" s="1"/>
  <c r="M12" i="16"/>
</calcChain>
</file>

<file path=xl/sharedStrings.xml><?xml version="1.0" encoding="utf-8"?>
<sst xmlns="http://schemas.openxmlformats.org/spreadsheetml/2006/main" count="408" uniqueCount="180">
  <si>
    <t>2020 год</t>
  </si>
  <si>
    <t>2021 год</t>
  </si>
  <si>
    <t>3.</t>
  </si>
  <si>
    <t>1.</t>
  </si>
  <si>
    <t>ОБЪЁМЫ И ИСТОЧНИКИ</t>
  </si>
  <si>
    <t>финансового обеспечения муниципальной  программы</t>
  </si>
  <si>
    <t>№п/п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</si>
  <si>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</si>
  <si>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</si>
  <si>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Объёмы финансового обеспечения по годам, (тыс.рублей)</t>
  </si>
  <si>
    <t>Всего</t>
  </si>
  <si>
    <t>Программа, всего</t>
  </si>
  <si>
    <t xml:space="preserve">соисполнителю - отделу опеки, попечительства и по делам несо-вершеннолетних </t>
  </si>
  <si>
    <t>2.</t>
  </si>
  <si>
    <t>Подпрограмма "Развитие системы дошкольного, общего и дополнительного образования", всего</t>
  </si>
  <si>
    <t>Бюджет округа, в т.ч.</t>
  </si>
  <si>
    <t>в том числе следующие основные мероприятия :</t>
  </si>
  <si>
    <t>2.1</t>
  </si>
  <si>
    <t>Обеспечение предоставления бесплатного дошкольного образования, всего</t>
  </si>
  <si>
    <t>Обеспечение предоставления бесплатного общего и дополнительного образования, всего</t>
  </si>
  <si>
    <t>Проведение мероприятий в области образования, всего</t>
  </si>
  <si>
    <t>3.1</t>
  </si>
  <si>
    <t>Подпрограмма "Поддержка детей-сирот и детей, оставшихся без попечения родителей", всего</t>
  </si>
  <si>
    <t>Защита прав  законных интересов детей-сирот и детей, оставшихся без попечения родителей, всего</t>
  </si>
  <si>
    <t>Подпрограмма "Обеспечение реализации программы и общепрограммные мероприятия", всего</t>
  </si>
  <si>
    <t>Финансовое обеспечение деятельности органов местного самоуправления и их структурных подразделений, всего</t>
  </si>
  <si>
    <t>Финансовое обеспечение деятельности муниципальных подведомственных учреждений, всего</t>
  </si>
  <si>
    <t>прогнозируемое поступление средств в местный бюджет</t>
  </si>
  <si>
    <t>выпадающие доходы местного бюджета</t>
  </si>
  <si>
    <t>средства участников Программы</t>
  </si>
  <si>
    <t xml:space="preserve">выпадающие доходы местного бюджета </t>
  </si>
  <si>
    <t xml:space="preserve">соисполнителю </t>
  </si>
  <si>
    <t>соисполнителю</t>
  </si>
  <si>
    <t>2022 год</t>
  </si>
  <si>
    <t>2023 год</t>
  </si>
  <si>
    <t>2024 год</t>
  </si>
  <si>
    <t>2025 год</t>
  </si>
  <si>
    <t>Организация питания обучающихся и воспитанников в образовательных организациях Минераловодского городского округа, всего</t>
  </si>
  <si>
    <t>1.1</t>
  </si>
  <si>
    <t>1.2</t>
  </si>
  <si>
    <t>1.3</t>
  </si>
  <si>
    <t>1.4</t>
  </si>
  <si>
    <t>3.2</t>
  </si>
  <si>
    <t>Реализация регионального проекта «Успех каждого ребёнка», всего</t>
  </si>
  <si>
    <t>1.5</t>
  </si>
  <si>
    <t>1.6</t>
  </si>
  <si>
    <t>1.P.2</t>
  </si>
  <si>
    <t>1.E.2</t>
  </si>
  <si>
    <t>Организация отдыха в каникулярное время и трудовой занятости несовершеннолетних гражданМинераловодского городского округа, всего</t>
  </si>
  <si>
    <t>средства краевого бюджета,                                                 в т.ч. предусмотренные:</t>
  </si>
  <si>
    <t>средства местного бюджета,                                             в т.ч. предусмотренные:</t>
  </si>
  <si>
    <t>средства местного бюджета,                                              в т.ч. предусмотренные:</t>
  </si>
  <si>
    <t>средства краевого бюджета,                                                    в т.ч. предусмотренные:</t>
  </si>
  <si>
    <t>средства местного бюджета,                                               в т.ч. предусмотренные:</t>
  </si>
  <si>
    <t>средства краевого бюджета,                                                          в т.ч. предусмотренные:</t>
  </si>
  <si>
    <t>средства краевого бюджета,                                                              в т.ч. предусмотренные:</t>
  </si>
  <si>
    <t>средства местного бюджета,                                                           в т.ч. предусмотренные:</t>
  </si>
  <si>
    <t>ответственному исполнителю                                                         - управлению образования</t>
  </si>
  <si>
    <t>ответственному исполнителю                                               - управлению образования</t>
  </si>
  <si>
    <t xml:space="preserve">соисполнителю - отделу опеки, попечительства и по делам несовершеннолетних </t>
  </si>
  <si>
    <t>ответственному исполнителю                                                       - управлению образования</t>
  </si>
  <si>
    <t>ответственному исполнителю                                              - управлению образования</t>
  </si>
  <si>
    <t>ответственному исполнителю                                             - управлению образования</t>
  </si>
  <si>
    <t>средства федерального бюджета,                                                     в т.ч. предусмотренные:</t>
  </si>
  <si>
    <t xml:space="preserve">соисполнителю                                                                                    - отделу опеки, попечительства и по делам несовершеннолетних </t>
  </si>
  <si>
    <t>средства краевого бюджета,                                                      в т.ч. предусмотренные:</t>
  </si>
  <si>
    <t>ответственному исполнителю                                                   - управлению образования</t>
  </si>
  <si>
    <t>средства местного бюджета,                                                                в т.ч. предусмотренные:</t>
  </si>
  <si>
    <t>ответственному исполнителю                                                             - управлению образования</t>
  </si>
  <si>
    <t>средства федерального бюджета,                                                   в т.ч. предусмотренные:</t>
  </si>
  <si>
    <t>ответственному исполнителю                                                     - управлению образования</t>
  </si>
  <si>
    <t>средства краевого бюджета,                                                           в т.ч. предусмотренные:</t>
  </si>
  <si>
    <t>средства местного бюджета,                                                                     в т.ч. предусмотренные:</t>
  </si>
  <si>
    <t>ответственному исполнителю                                                                    - управлению образования</t>
  </si>
  <si>
    <t>ответственному исполнителю                                                          - управлению образования</t>
  </si>
  <si>
    <t>средства федерального бюджета,                                                  в т.ч. предусмотренные:</t>
  </si>
  <si>
    <t>ответственному исполнителю                                                              - управлению образования</t>
  </si>
  <si>
    <t>ответственному исполнителю                                                           - управлению образования</t>
  </si>
  <si>
    <t>средства краевого бюджета,                                                       в т.ч. предусмотренные:</t>
  </si>
  <si>
    <t>ответственному исполнителю                                                                   - управлению образования</t>
  </si>
  <si>
    <t>средства федерального бюджета,                                                         в т.ч. предусмотренные:</t>
  </si>
  <si>
    <t>средства краевого бюджета,                                                                  в т.ч. предусмотренные:</t>
  </si>
  <si>
    <t>1.E.1</t>
  </si>
  <si>
    <t>Реализация регионального проекта «Современная школа», всего</t>
  </si>
  <si>
    <t>2.2</t>
  </si>
  <si>
    <t>Организация соиальной поддержки детей-сирот и детей, оставшихся без попечения родителей, переданных в приемные семьи, всего</t>
  </si>
  <si>
    <t>средства федерального бюджета,                                                                                    в т.ч. предусмотренные:</t>
  </si>
  <si>
    <t>ответственному исполнителю                                                                      - управлению образования</t>
  </si>
  <si>
    <t>ответственному исполнителю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</si>
  <si>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- управлению образования</t>
  </si>
  <si>
    <t>средства местного бюджета,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</si>
  <si>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</si>
  <si>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</si>
  <si>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</si>
  <si>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</si>
  <si>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</si>
  <si>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</si>
  <si>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</si>
  <si>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</si>
  <si>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</si>
  <si>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- управлению образования</t>
  </si>
  <si>
    <t>ответственному исполнителю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</si>
  <si>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</si>
  <si>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- управлению образования</t>
  </si>
  <si>
    <t>средства краевого бюджета,                                                                                 в т.ч. предусмотренные:</t>
  </si>
  <si>
    <t>ответственному исполнителю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</si>
  <si>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</si>
  <si>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</si>
  <si>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в т.ч. предусмотренные:</t>
  </si>
  <si>
    <t>ответственному исполнителю                                                                            - управлению образования</t>
  </si>
  <si>
    <t>средства краевого бюджета,                                                                             в т.ч. предусмотренные:</t>
  </si>
  <si>
    <t>ответственному исполнителю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</si>
  <si>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</si>
  <si>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- управлению образования</t>
  </si>
  <si>
    <t>средства федерального бюджета,                                                      в т.ч. предусмотренные:</t>
  </si>
  <si>
    <t>средства краевого бюджета,                                                                            в т.ч. предусмотренные:</t>
  </si>
  <si>
    <t>средства местного бюджета,                                                                               в т.ч. предусмотренные:</t>
  </si>
  <si>
    <t>средства федерального бюджета,                                                                    в т.ч. предусмотренные:</t>
  </si>
  <si>
    <t>средства федерального бюджета,                                                               в т.ч. предусмотренные:</t>
  </si>
  <si>
    <t>средства местного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</si>
  <si>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              в т.ч. предусмотренные:</t>
  </si>
  <si>
    <t>средства краевого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</si>
  <si>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в т.ч. предусмотренные:</t>
  </si>
  <si>
    <t>ответственному исполнителю                                                                         - управлению образования</t>
  </si>
  <si>
    <t>средства федерального бюджета,                                                                 в т.ч. предусмотренные:</t>
  </si>
  <si>
    <t>Реализация регионального проекта "Содействие занятости", всего</t>
  </si>
  <si>
    <t>Развитие сети и реконструкция зданий образовательных организаций Минераловодского городского округа, всего</t>
  </si>
  <si>
    <t>3.3</t>
  </si>
  <si>
    <t>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округа, всего</t>
  </si>
  <si>
    <t>3.4</t>
  </si>
  <si>
    <t>Повышение качества предоставления муниципальных услуг, всего</t>
  </si>
  <si>
    <t>1.E.В</t>
  </si>
  <si>
    <t>Региональный проект "Патриотическое воспитание граждан Российской Федерации", всего</t>
  </si>
  <si>
    <t>2026 год</t>
  </si>
  <si>
    <t>Средства бюджета Минераловодского  округа (далее - бюджет округа),        в т.ч.</t>
  </si>
  <si>
    <t>соисполнителю - отделу опеки, попечительства и по делам несовершеннолетних администрации Минераловодского муниципального округа (далее - отделу опеки, попечительства и по делам несо-вершеннолетних)</t>
  </si>
  <si>
    <t>соисполнителю - администрации Минераловодского муниципального округа Ставропольского края</t>
  </si>
  <si>
    <t>ответственному исполнителю - управлению образования администрации ММО                                                       (далее - управлению образования)</t>
  </si>
  <si>
    <t>соисполнителю                                                                                 -администрации Минераловодского муниципального округа Ставропольского края</t>
  </si>
  <si>
    <t xml:space="preserve">соисполнителю - администрации </t>
  </si>
  <si>
    <t xml:space="preserve">соисполнителю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</si>
  <si>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</si>
  <si>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</si>
  <si>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</si>
  <si>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-администрации</t>
  </si>
  <si>
    <t>соисполнителю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</si>
  <si>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</si>
  <si>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</si>
  <si>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-администрации </t>
  </si>
  <si>
    <t xml:space="preserve">соисполнителю                                                                                               -администрации </t>
  </si>
  <si>
    <t xml:space="preserve">соисполнителю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</si>
  <si>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-администрации </t>
  </si>
  <si>
    <t>соисполнителю - администрации</t>
  </si>
  <si>
    <t xml:space="preserve">соисполнителю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</si>
  <si>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</si>
  <si>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-администрации </t>
  </si>
  <si>
    <t xml:space="preserve">соисполнителю                                                                                    -администрации </t>
  </si>
  <si>
    <t xml:space="preserve">соисполнителю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</si>
  <si>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</si>
  <si>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</si>
  <si>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                    -управление </t>
  </si>
  <si>
    <t xml:space="preserve">соисполнителю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</si>
  <si>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</si>
  <si>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-управление имущественных отношений </t>
  </si>
  <si>
    <t>соисполнителю - администрации Минераловодского муниципального округа(далее-администрации)</t>
  </si>
  <si>
    <t>соисполнителю                                                                   -управление имущественных отношений ММО(далее-управление имущественных отношений)</t>
  </si>
  <si>
    <t xml:space="preserve">соисполнителю - управление имущественных отношений </t>
  </si>
  <si>
    <t>Минераловодского муниципального округа Ставропольского края"Развитие образования"</t>
  </si>
  <si>
    <t xml:space="preserve">Приложение № 6                            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края"Развитие образования"   </t>
  </si>
  <si>
    <t xml:space="preserve">Приложение № 6                                                                                                     к муниципальной программе Минераловодского муниципального округа Ставропольского края "Развитие образования"   </t>
  </si>
  <si>
    <t>2027 год</t>
  </si>
  <si>
    <t>Реализация регионального проекта "Все лучшее детям"</t>
  </si>
  <si>
    <t>1.Ю.4</t>
  </si>
  <si>
    <t>Реализация регионального проекта "Педагоги и наставники"</t>
  </si>
  <si>
    <t>1.Ю.6</t>
  </si>
  <si>
    <t>1.Я.1</t>
  </si>
  <si>
    <t>Реализация регионального проекта "Поддержка семьи"</t>
  </si>
  <si>
    <t>1.21.Ю</t>
  </si>
  <si>
    <t>Реализация регионального проекта "Россия- страна возможностей"</t>
  </si>
  <si>
    <t>удалить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</si>
</sst>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10"/>
      <name val="Arial Cyr"/>
      <charset val="204"/>
    </font>
    <font>
      <b/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indexed="10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93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3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6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4" fontId="4" fillId="0" borderId="0" xfId="0" applyNumberFormat="1" applyFont="1" applyFill="1" applyAlignment="1">
      <alignment horizontal="center"/>
    </xf>
    <xf numFmtId="4" fontId="14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4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0" fontId="3" fillId="4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18" fillId="2" borderId="1" xfId="0" applyFont="1" applyFill="1" applyBorder="1"/>
    <xf numFmtId="0" fontId="19" fillId="2" borderId="0" xfId="0" applyFont="1" applyFill="1"/>
    <xf numFmtId="0" fontId="1" fillId="0" borderId="1" xfId="0" applyFont="1" applyFill="1" applyBorder="1" applyAlignment="1">
      <alignment horizontal="left" wrapText="1"/>
    </xf>
    <xf numFmtId="4" fontId="20" fillId="0" borderId="0" xfId="0" applyNumberFormat="1" applyFont="1" applyFill="1" applyAlignment="1">
      <alignment horizontal="center"/>
    </xf>
    <xf numFmtId="4" fontId="17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right"/>
    </xf>
    <xf numFmtId="4" fontId="12" fillId="4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2" borderId="1" xfId="0" applyFont="1" applyFill="1" applyBorder="1"/>
    <xf numFmtId="0" fontId="3" fillId="4" borderId="1" xfId="0" applyFont="1" applyFill="1" applyBorder="1"/>
    <xf numFmtId="0" fontId="3" fillId="0" borderId="1" xfId="0" applyFont="1" applyFill="1" applyBorder="1"/>
    <xf numFmtId="0" fontId="3" fillId="2" borderId="1" xfId="0" applyFont="1" applyFill="1" applyBorder="1"/>
    <xf numFmtId="0" fontId="1" fillId="5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/>
    <xf numFmtId="4" fontId="14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colors>
    <mruColors>
      <color rgb="FFFFCCFF"/>
      <color rgb="FFFFCCCC"/>
      <color rgb="FFCCFF99"/>
      <color rgb="FFCC99FF"/>
      <color rgb="FF66CCFF"/>
      <color rgb="FFFF7C80"/>
      <color rgb="FFFF5050"/>
      <color rgb="FFCCECFF"/>
      <color rgb="FFCCFFFF"/>
      <color rgb="FF0F02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3"/>
  <sheetViews>
    <sheetView tabSelected="1" topLeftCell="A404" zoomScale="69" zoomScaleNormal="69" zoomScaleSheetLayoutView="77" workbookViewId="0">
      <selection activeCell="J6" sqref="J1:L1048576"/>
    </sheetView>
  </sheetViews>
  <sheetFormatPr defaultRowHeight="18.75" x14ac:dyDescent="0.3"/>
  <cols>
    <col min="1" max="1" width="10.85546875" style="14" customWidth="1"/>
    <col min="2" max="2" width="24.28515625" style="15" customWidth="1"/>
    <col min="3" max="3" width="47.85546875" style="1" customWidth="1"/>
    <col min="4" max="4" width="22" style="36" hidden="1" customWidth="1"/>
    <col min="5" max="5" width="20.28515625" style="2" customWidth="1"/>
    <col min="6" max="6" width="22" style="12" customWidth="1"/>
    <col min="7" max="7" width="20.28515625" style="2" customWidth="1"/>
    <col min="8" max="8" width="21.140625" style="41" customWidth="1"/>
    <col min="9" max="10" width="22" style="41" customWidth="1"/>
    <col min="11" max="12" width="20.28515625" style="41" customWidth="1"/>
    <col min="13" max="13" width="20.7109375" style="1" customWidth="1"/>
    <col min="14" max="14" width="17.42578125" style="3" customWidth="1"/>
    <col min="15" max="15" width="9.140625" style="3" customWidth="1"/>
    <col min="16" max="211" width="9.140625" style="3"/>
    <col min="212" max="212" width="7.5703125" style="3" customWidth="1"/>
    <col min="213" max="213" width="48.5703125" style="3" customWidth="1"/>
    <col min="214" max="214" width="43.5703125" style="3" customWidth="1"/>
    <col min="215" max="218" width="0" style="3" hidden="1" customWidth="1"/>
    <col min="219" max="219" width="19.5703125" style="3" customWidth="1"/>
    <col min="220" max="220" width="16.5703125" style="3" customWidth="1"/>
    <col min="221" max="221" width="16.7109375" style="3" customWidth="1"/>
    <col min="222" max="224" width="19.5703125" style="3" customWidth="1"/>
    <col min="225" max="225" width="21" style="3" customWidth="1"/>
    <col min="226" max="226" width="22.42578125" style="3" customWidth="1"/>
    <col min="227" max="227" width="24.85546875" style="3" customWidth="1"/>
    <col min="228" max="228" width="22.7109375" style="3" customWidth="1"/>
    <col min="229" max="229" width="22.5703125" style="3" customWidth="1"/>
    <col min="230" max="230" width="16.42578125" style="3" bestFit="1" customWidth="1"/>
    <col min="231" max="467" width="9.140625" style="3"/>
    <col min="468" max="468" width="7.5703125" style="3" customWidth="1"/>
    <col min="469" max="469" width="48.5703125" style="3" customWidth="1"/>
    <col min="470" max="470" width="43.5703125" style="3" customWidth="1"/>
    <col min="471" max="474" width="0" style="3" hidden="1" customWidth="1"/>
    <col min="475" max="475" width="19.5703125" style="3" customWidth="1"/>
    <col min="476" max="476" width="16.5703125" style="3" customWidth="1"/>
    <col min="477" max="477" width="16.7109375" style="3" customWidth="1"/>
    <col min="478" max="480" width="19.5703125" style="3" customWidth="1"/>
    <col min="481" max="481" width="21" style="3" customWidth="1"/>
    <col min="482" max="482" width="22.42578125" style="3" customWidth="1"/>
    <col min="483" max="483" width="24.85546875" style="3" customWidth="1"/>
    <col min="484" max="484" width="22.7109375" style="3" customWidth="1"/>
    <col min="485" max="485" width="22.5703125" style="3" customWidth="1"/>
    <col min="486" max="486" width="16.42578125" style="3" bestFit="1" customWidth="1"/>
    <col min="487" max="723" width="9.140625" style="3"/>
    <col min="724" max="724" width="7.5703125" style="3" customWidth="1"/>
    <col min="725" max="725" width="48.5703125" style="3" customWidth="1"/>
    <col min="726" max="726" width="43.5703125" style="3" customWidth="1"/>
    <col min="727" max="730" width="0" style="3" hidden="1" customWidth="1"/>
    <col min="731" max="731" width="19.5703125" style="3" customWidth="1"/>
    <col min="732" max="732" width="16.5703125" style="3" customWidth="1"/>
    <col min="733" max="733" width="16.7109375" style="3" customWidth="1"/>
    <col min="734" max="736" width="19.5703125" style="3" customWidth="1"/>
    <col min="737" max="737" width="21" style="3" customWidth="1"/>
    <col min="738" max="738" width="22.42578125" style="3" customWidth="1"/>
    <col min="739" max="739" width="24.85546875" style="3" customWidth="1"/>
    <col min="740" max="740" width="22.7109375" style="3" customWidth="1"/>
    <col min="741" max="741" width="22.5703125" style="3" customWidth="1"/>
    <col min="742" max="742" width="16.42578125" style="3" bestFit="1" customWidth="1"/>
    <col min="743" max="979" width="9.140625" style="3"/>
    <col min="980" max="980" width="7.5703125" style="3" customWidth="1"/>
    <col min="981" max="981" width="48.5703125" style="3" customWidth="1"/>
    <col min="982" max="982" width="43.5703125" style="3" customWidth="1"/>
    <col min="983" max="986" width="0" style="3" hidden="1" customWidth="1"/>
    <col min="987" max="987" width="19.5703125" style="3" customWidth="1"/>
    <col min="988" max="988" width="16.5703125" style="3" customWidth="1"/>
    <col min="989" max="989" width="16.7109375" style="3" customWidth="1"/>
    <col min="990" max="992" width="19.5703125" style="3" customWidth="1"/>
    <col min="993" max="993" width="21" style="3" customWidth="1"/>
    <col min="994" max="994" width="22.42578125" style="3" customWidth="1"/>
    <col min="995" max="995" width="24.85546875" style="3" customWidth="1"/>
    <col min="996" max="996" width="22.7109375" style="3" customWidth="1"/>
    <col min="997" max="997" width="22.5703125" style="3" customWidth="1"/>
    <col min="998" max="998" width="16.42578125" style="3" bestFit="1" customWidth="1"/>
    <col min="999" max="1235" width="9.140625" style="3"/>
    <col min="1236" max="1236" width="7.5703125" style="3" customWidth="1"/>
    <col min="1237" max="1237" width="48.5703125" style="3" customWidth="1"/>
    <col min="1238" max="1238" width="43.5703125" style="3" customWidth="1"/>
    <col min="1239" max="1242" width="0" style="3" hidden="1" customWidth="1"/>
    <col min="1243" max="1243" width="19.5703125" style="3" customWidth="1"/>
    <col min="1244" max="1244" width="16.5703125" style="3" customWidth="1"/>
    <col min="1245" max="1245" width="16.7109375" style="3" customWidth="1"/>
    <col min="1246" max="1248" width="19.5703125" style="3" customWidth="1"/>
    <col min="1249" max="1249" width="21" style="3" customWidth="1"/>
    <col min="1250" max="1250" width="22.42578125" style="3" customWidth="1"/>
    <col min="1251" max="1251" width="24.85546875" style="3" customWidth="1"/>
    <col min="1252" max="1252" width="22.7109375" style="3" customWidth="1"/>
    <col min="1253" max="1253" width="22.5703125" style="3" customWidth="1"/>
    <col min="1254" max="1254" width="16.42578125" style="3" bestFit="1" customWidth="1"/>
    <col min="1255" max="1491" width="9.140625" style="3"/>
    <col min="1492" max="1492" width="7.5703125" style="3" customWidth="1"/>
    <col min="1493" max="1493" width="48.5703125" style="3" customWidth="1"/>
    <col min="1494" max="1494" width="43.5703125" style="3" customWidth="1"/>
    <col min="1495" max="1498" width="0" style="3" hidden="1" customWidth="1"/>
    <col min="1499" max="1499" width="19.5703125" style="3" customWidth="1"/>
    <col min="1500" max="1500" width="16.5703125" style="3" customWidth="1"/>
    <col min="1501" max="1501" width="16.7109375" style="3" customWidth="1"/>
    <col min="1502" max="1504" width="19.5703125" style="3" customWidth="1"/>
    <col min="1505" max="1505" width="21" style="3" customWidth="1"/>
    <col min="1506" max="1506" width="22.42578125" style="3" customWidth="1"/>
    <col min="1507" max="1507" width="24.85546875" style="3" customWidth="1"/>
    <col min="1508" max="1508" width="22.7109375" style="3" customWidth="1"/>
    <col min="1509" max="1509" width="22.5703125" style="3" customWidth="1"/>
    <col min="1510" max="1510" width="16.42578125" style="3" bestFit="1" customWidth="1"/>
    <col min="1511" max="1747" width="9.140625" style="3"/>
    <col min="1748" max="1748" width="7.5703125" style="3" customWidth="1"/>
    <col min="1749" max="1749" width="48.5703125" style="3" customWidth="1"/>
    <col min="1750" max="1750" width="43.5703125" style="3" customWidth="1"/>
    <col min="1751" max="1754" width="0" style="3" hidden="1" customWidth="1"/>
    <col min="1755" max="1755" width="19.5703125" style="3" customWidth="1"/>
    <col min="1756" max="1756" width="16.5703125" style="3" customWidth="1"/>
    <col min="1757" max="1757" width="16.7109375" style="3" customWidth="1"/>
    <col min="1758" max="1760" width="19.5703125" style="3" customWidth="1"/>
    <col min="1761" max="1761" width="21" style="3" customWidth="1"/>
    <col min="1762" max="1762" width="22.42578125" style="3" customWidth="1"/>
    <col min="1763" max="1763" width="24.85546875" style="3" customWidth="1"/>
    <col min="1764" max="1764" width="22.7109375" style="3" customWidth="1"/>
    <col min="1765" max="1765" width="22.5703125" style="3" customWidth="1"/>
    <col min="1766" max="1766" width="16.42578125" style="3" bestFit="1" customWidth="1"/>
    <col min="1767" max="2003" width="9.140625" style="3"/>
    <col min="2004" max="2004" width="7.5703125" style="3" customWidth="1"/>
    <col min="2005" max="2005" width="48.5703125" style="3" customWidth="1"/>
    <col min="2006" max="2006" width="43.5703125" style="3" customWidth="1"/>
    <col min="2007" max="2010" width="0" style="3" hidden="1" customWidth="1"/>
    <col min="2011" max="2011" width="19.5703125" style="3" customWidth="1"/>
    <col min="2012" max="2012" width="16.5703125" style="3" customWidth="1"/>
    <col min="2013" max="2013" width="16.7109375" style="3" customWidth="1"/>
    <col min="2014" max="2016" width="19.5703125" style="3" customWidth="1"/>
    <col min="2017" max="2017" width="21" style="3" customWidth="1"/>
    <col min="2018" max="2018" width="22.42578125" style="3" customWidth="1"/>
    <col min="2019" max="2019" width="24.85546875" style="3" customWidth="1"/>
    <col min="2020" max="2020" width="22.7109375" style="3" customWidth="1"/>
    <col min="2021" max="2021" width="22.5703125" style="3" customWidth="1"/>
    <col min="2022" max="2022" width="16.42578125" style="3" bestFit="1" customWidth="1"/>
    <col min="2023" max="2259" width="9.140625" style="3"/>
    <col min="2260" max="2260" width="7.5703125" style="3" customWidth="1"/>
    <col min="2261" max="2261" width="48.5703125" style="3" customWidth="1"/>
    <col min="2262" max="2262" width="43.5703125" style="3" customWidth="1"/>
    <col min="2263" max="2266" width="0" style="3" hidden="1" customWidth="1"/>
    <col min="2267" max="2267" width="19.5703125" style="3" customWidth="1"/>
    <col min="2268" max="2268" width="16.5703125" style="3" customWidth="1"/>
    <col min="2269" max="2269" width="16.7109375" style="3" customWidth="1"/>
    <col min="2270" max="2272" width="19.5703125" style="3" customWidth="1"/>
    <col min="2273" max="2273" width="21" style="3" customWidth="1"/>
    <col min="2274" max="2274" width="22.42578125" style="3" customWidth="1"/>
    <col min="2275" max="2275" width="24.85546875" style="3" customWidth="1"/>
    <col min="2276" max="2276" width="22.7109375" style="3" customWidth="1"/>
    <col min="2277" max="2277" width="22.5703125" style="3" customWidth="1"/>
    <col min="2278" max="2278" width="16.42578125" style="3" bestFit="1" customWidth="1"/>
    <col min="2279" max="2515" width="9.140625" style="3"/>
    <col min="2516" max="2516" width="7.5703125" style="3" customWidth="1"/>
    <col min="2517" max="2517" width="48.5703125" style="3" customWidth="1"/>
    <col min="2518" max="2518" width="43.5703125" style="3" customWidth="1"/>
    <col min="2519" max="2522" width="0" style="3" hidden="1" customWidth="1"/>
    <col min="2523" max="2523" width="19.5703125" style="3" customWidth="1"/>
    <col min="2524" max="2524" width="16.5703125" style="3" customWidth="1"/>
    <col min="2525" max="2525" width="16.7109375" style="3" customWidth="1"/>
    <col min="2526" max="2528" width="19.5703125" style="3" customWidth="1"/>
    <col min="2529" max="2529" width="21" style="3" customWidth="1"/>
    <col min="2530" max="2530" width="22.42578125" style="3" customWidth="1"/>
    <col min="2531" max="2531" width="24.85546875" style="3" customWidth="1"/>
    <col min="2532" max="2532" width="22.7109375" style="3" customWidth="1"/>
    <col min="2533" max="2533" width="22.5703125" style="3" customWidth="1"/>
    <col min="2534" max="2534" width="16.42578125" style="3" bestFit="1" customWidth="1"/>
    <col min="2535" max="2771" width="9.140625" style="3"/>
    <col min="2772" max="2772" width="7.5703125" style="3" customWidth="1"/>
    <col min="2773" max="2773" width="48.5703125" style="3" customWidth="1"/>
    <col min="2774" max="2774" width="43.5703125" style="3" customWidth="1"/>
    <col min="2775" max="2778" width="0" style="3" hidden="1" customWidth="1"/>
    <col min="2779" max="2779" width="19.5703125" style="3" customWidth="1"/>
    <col min="2780" max="2780" width="16.5703125" style="3" customWidth="1"/>
    <col min="2781" max="2781" width="16.7109375" style="3" customWidth="1"/>
    <col min="2782" max="2784" width="19.5703125" style="3" customWidth="1"/>
    <col min="2785" max="2785" width="21" style="3" customWidth="1"/>
    <col min="2786" max="2786" width="22.42578125" style="3" customWidth="1"/>
    <col min="2787" max="2787" width="24.85546875" style="3" customWidth="1"/>
    <col min="2788" max="2788" width="22.7109375" style="3" customWidth="1"/>
    <col min="2789" max="2789" width="22.5703125" style="3" customWidth="1"/>
    <col min="2790" max="2790" width="16.42578125" style="3" bestFit="1" customWidth="1"/>
    <col min="2791" max="3027" width="9.140625" style="3"/>
    <col min="3028" max="3028" width="7.5703125" style="3" customWidth="1"/>
    <col min="3029" max="3029" width="48.5703125" style="3" customWidth="1"/>
    <col min="3030" max="3030" width="43.5703125" style="3" customWidth="1"/>
    <col min="3031" max="3034" width="0" style="3" hidden="1" customWidth="1"/>
    <col min="3035" max="3035" width="19.5703125" style="3" customWidth="1"/>
    <col min="3036" max="3036" width="16.5703125" style="3" customWidth="1"/>
    <col min="3037" max="3037" width="16.7109375" style="3" customWidth="1"/>
    <col min="3038" max="3040" width="19.5703125" style="3" customWidth="1"/>
    <col min="3041" max="3041" width="21" style="3" customWidth="1"/>
    <col min="3042" max="3042" width="22.42578125" style="3" customWidth="1"/>
    <col min="3043" max="3043" width="24.85546875" style="3" customWidth="1"/>
    <col min="3044" max="3044" width="22.7109375" style="3" customWidth="1"/>
    <col min="3045" max="3045" width="22.5703125" style="3" customWidth="1"/>
    <col min="3046" max="3046" width="16.42578125" style="3" bestFit="1" customWidth="1"/>
    <col min="3047" max="3283" width="9.140625" style="3"/>
    <col min="3284" max="3284" width="7.5703125" style="3" customWidth="1"/>
    <col min="3285" max="3285" width="48.5703125" style="3" customWidth="1"/>
    <col min="3286" max="3286" width="43.5703125" style="3" customWidth="1"/>
    <col min="3287" max="3290" width="0" style="3" hidden="1" customWidth="1"/>
    <col min="3291" max="3291" width="19.5703125" style="3" customWidth="1"/>
    <col min="3292" max="3292" width="16.5703125" style="3" customWidth="1"/>
    <col min="3293" max="3293" width="16.7109375" style="3" customWidth="1"/>
    <col min="3294" max="3296" width="19.5703125" style="3" customWidth="1"/>
    <col min="3297" max="3297" width="21" style="3" customWidth="1"/>
    <col min="3298" max="3298" width="22.42578125" style="3" customWidth="1"/>
    <col min="3299" max="3299" width="24.85546875" style="3" customWidth="1"/>
    <col min="3300" max="3300" width="22.7109375" style="3" customWidth="1"/>
    <col min="3301" max="3301" width="22.5703125" style="3" customWidth="1"/>
    <col min="3302" max="3302" width="16.42578125" style="3" bestFit="1" customWidth="1"/>
    <col min="3303" max="3539" width="9.140625" style="3"/>
    <col min="3540" max="3540" width="7.5703125" style="3" customWidth="1"/>
    <col min="3541" max="3541" width="48.5703125" style="3" customWidth="1"/>
    <col min="3542" max="3542" width="43.5703125" style="3" customWidth="1"/>
    <col min="3543" max="3546" width="0" style="3" hidden="1" customWidth="1"/>
    <col min="3547" max="3547" width="19.5703125" style="3" customWidth="1"/>
    <col min="3548" max="3548" width="16.5703125" style="3" customWidth="1"/>
    <col min="3549" max="3549" width="16.7109375" style="3" customWidth="1"/>
    <col min="3550" max="3552" width="19.5703125" style="3" customWidth="1"/>
    <col min="3553" max="3553" width="21" style="3" customWidth="1"/>
    <col min="3554" max="3554" width="22.42578125" style="3" customWidth="1"/>
    <col min="3555" max="3555" width="24.85546875" style="3" customWidth="1"/>
    <col min="3556" max="3556" width="22.7109375" style="3" customWidth="1"/>
    <col min="3557" max="3557" width="22.5703125" style="3" customWidth="1"/>
    <col min="3558" max="3558" width="16.42578125" style="3" bestFit="1" customWidth="1"/>
    <col min="3559" max="3795" width="9.140625" style="3"/>
    <col min="3796" max="3796" width="7.5703125" style="3" customWidth="1"/>
    <col min="3797" max="3797" width="48.5703125" style="3" customWidth="1"/>
    <col min="3798" max="3798" width="43.5703125" style="3" customWidth="1"/>
    <col min="3799" max="3802" width="0" style="3" hidden="1" customWidth="1"/>
    <col min="3803" max="3803" width="19.5703125" style="3" customWidth="1"/>
    <col min="3804" max="3804" width="16.5703125" style="3" customWidth="1"/>
    <col min="3805" max="3805" width="16.7109375" style="3" customWidth="1"/>
    <col min="3806" max="3808" width="19.5703125" style="3" customWidth="1"/>
    <col min="3809" max="3809" width="21" style="3" customWidth="1"/>
    <col min="3810" max="3810" width="22.42578125" style="3" customWidth="1"/>
    <col min="3811" max="3811" width="24.85546875" style="3" customWidth="1"/>
    <col min="3812" max="3812" width="22.7109375" style="3" customWidth="1"/>
    <col min="3813" max="3813" width="22.5703125" style="3" customWidth="1"/>
    <col min="3814" max="3814" width="16.42578125" style="3" bestFit="1" customWidth="1"/>
    <col min="3815" max="4051" width="9.140625" style="3"/>
    <col min="4052" max="4052" width="7.5703125" style="3" customWidth="1"/>
    <col min="4053" max="4053" width="48.5703125" style="3" customWidth="1"/>
    <col min="4054" max="4054" width="43.5703125" style="3" customWidth="1"/>
    <col min="4055" max="4058" width="0" style="3" hidden="1" customWidth="1"/>
    <col min="4059" max="4059" width="19.5703125" style="3" customWidth="1"/>
    <col min="4060" max="4060" width="16.5703125" style="3" customWidth="1"/>
    <col min="4061" max="4061" width="16.7109375" style="3" customWidth="1"/>
    <col min="4062" max="4064" width="19.5703125" style="3" customWidth="1"/>
    <col min="4065" max="4065" width="21" style="3" customWidth="1"/>
    <col min="4066" max="4066" width="22.42578125" style="3" customWidth="1"/>
    <col min="4067" max="4067" width="24.85546875" style="3" customWidth="1"/>
    <col min="4068" max="4068" width="22.7109375" style="3" customWidth="1"/>
    <col min="4069" max="4069" width="22.5703125" style="3" customWidth="1"/>
    <col min="4070" max="4070" width="16.42578125" style="3" bestFit="1" customWidth="1"/>
    <col min="4071" max="4307" width="9.140625" style="3"/>
    <col min="4308" max="4308" width="7.5703125" style="3" customWidth="1"/>
    <col min="4309" max="4309" width="48.5703125" style="3" customWidth="1"/>
    <col min="4310" max="4310" width="43.5703125" style="3" customWidth="1"/>
    <col min="4311" max="4314" width="0" style="3" hidden="1" customWidth="1"/>
    <col min="4315" max="4315" width="19.5703125" style="3" customWidth="1"/>
    <col min="4316" max="4316" width="16.5703125" style="3" customWidth="1"/>
    <col min="4317" max="4317" width="16.7109375" style="3" customWidth="1"/>
    <col min="4318" max="4320" width="19.5703125" style="3" customWidth="1"/>
    <col min="4321" max="4321" width="21" style="3" customWidth="1"/>
    <col min="4322" max="4322" width="22.42578125" style="3" customWidth="1"/>
    <col min="4323" max="4323" width="24.85546875" style="3" customWidth="1"/>
    <col min="4324" max="4324" width="22.7109375" style="3" customWidth="1"/>
    <col min="4325" max="4325" width="22.5703125" style="3" customWidth="1"/>
    <col min="4326" max="4326" width="16.42578125" style="3" bestFit="1" customWidth="1"/>
    <col min="4327" max="4563" width="9.140625" style="3"/>
    <col min="4564" max="4564" width="7.5703125" style="3" customWidth="1"/>
    <col min="4565" max="4565" width="48.5703125" style="3" customWidth="1"/>
    <col min="4566" max="4566" width="43.5703125" style="3" customWidth="1"/>
    <col min="4567" max="4570" width="0" style="3" hidden="1" customWidth="1"/>
    <col min="4571" max="4571" width="19.5703125" style="3" customWidth="1"/>
    <col min="4572" max="4572" width="16.5703125" style="3" customWidth="1"/>
    <col min="4573" max="4573" width="16.7109375" style="3" customWidth="1"/>
    <col min="4574" max="4576" width="19.5703125" style="3" customWidth="1"/>
    <col min="4577" max="4577" width="21" style="3" customWidth="1"/>
    <col min="4578" max="4578" width="22.42578125" style="3" customWidth="1"/>
    <col min="4579" max="4579" width="24.85546875" style="3" customWidth="1"/>
    <col min="4580" max="4580" width="22.7109375" style="3" customWidth="1"/>
    <col min="4581" max="4581" width="22.5703125" style="3" customWidth="1"/>
    <col min="4582" max="4582" width="16.42578125" style="3" bestFit="1" customWidth="1"/>
    <col min="4583" max="4819" width="9.140625" style="3"/>
    <col min="4820" max="4820" width="7.5703125" style="3" customWidth="1"/>
    <col min="4821" max="4821" width="48.5703125" style="3" customWidth="1"/>
    <col min="4822" max="4822" width="43.5703125" style="3" customWidth="1"/>
    <col min="4823" max="4826" width="0" style="3" hidden="1" customWidth="1"/>
    <col min="4827" max="4827" width="19.5703125" style="3" customWidth="1"/>
    <col min="4828" max="4828" width="16.5703125" style="3" customWidth="1"/>
    <col min="4829" max="4829" width="16.7109375" style="3" customWidth="1"/>
    <col min="4830" max="4832" width="19.5703125" style="3" customWidth="1"/>
    <col min="4833" max="4833" width="21" style="3" customWidth="1"/>
    <col min="4834" max="4834" width="22.42578125" style="3" customWidth="1"/>
    <col min="4835" max="4835" width="24.85546875" style="3" customWidth="1"/>
    <col min="4836" max="4836" width="22.7109375" style="3" customWidth="1"/>
    <col min="4837" max="4837" width="22.5703125" style="3" customWidth="1"/>
    <col min="4838" max="4838" width="16.42578125" style="3" bestFit="1" customWidth="1"/>
    <col min="4839" max="5075" width="9.140625" style="3"/>
    <col min="5076" max="5076" width="7.5703125" style="3" customWidth="1"/>
    <col min="5077" max="5077" width="48.5703125" style="3" customWidth="1"/>
    <col min="5078" max="5078" width="43.5703125" style="3" customWidth="1"/>
    <col min="5079" max="5082" width="0" style="3" hidden="1" customWidth="1"/>
    <col min="5083" max="5083" width="19.5703125" style="3" customWidth="1"/>
    <col min="5084" max="5084" width="16.5703125" style="3" customWidth="1"/>
    <col min="5085" max="5085" width="16.7109375" style="3" customWidth="1"/>
    <col min="5086" max="5088" width="19.5703125" style="3" customWidth="1"/>
    <col min="5089" max="5089" width="21" style="3" customWidth="1"/>
    <col min="5090" max="5090" width="22.42578125" style="3" customWidth="1"/>
    <col min="5091" max="5091" width="24.85546875" style="3" customWidth="1"/>
    <col min="5092" max="5092" width="22.7109375" style="3" customWidth="1"/>
    <col min="5093" max="5093" width="22.5703125" style="3" customWidth="1"/>
    <col min="5094" max="5094" width="16.42578125" style="3" bestFit="1" customWidth="1"/>
    <col min="5095" max="5331" width="9.140625" style="3"/>
    <col min="5332" max="5332" width="7.5703125" style="3" customWidth="1"/>
    <col min="5333" max="5333" width="48.5703125" style="3" customWidth="1"/>
    <col min="5334" max="5334" width="43.5703125" style="3" customWidth="1"/>
    <col min="5335" max="5338" width="0" style="3" hidden="1" customWidth="1"/>
    <col min="5339" max="5339" width="19.5703125" style="3" customWidth="1"/>
    <col min="5340" max="5340" width="16.5703125" style="3" customWidth="1"/>
    <col min="5341" max="5341" width="16.7109375" style="3" customWidth="1"/>
    <col min="5342" max="5344" width="19.5703125" style="3" customWidth="1"/>
    <col min="5345" max="5345" width="21" style="3" customWidth="1"/>
    <col min="5346" max="5346" width="22.42578125" style="3" customWidth="1"/>
    <col min="5347" max="5347" width="24.85546875" style="3" customWidth="1"/>
    <col min="5348" max="5348" width="22.7109375" style="3" customWidth="1"/>
    <col min="5349" max="5349" width="22.5703125" style="3" customWidth="1"/>
    <col min="5350" max="5350" width="16.42578125" style="3" bestFit="1" customWidth="1"/>
    <col min="5351" max="5587" width="9.140625" style="3"/>
    <col min="5588" max="5588" width="7.5703125" style="3" customWidth="1"/>
    <col min="5589" max="5589" width="48.5703125" style="3" customWidth="1"/>
    <col min="5590" max="5590" width="43.5703125" style="3" customWidth="1"/>
    <col min="5591" max="5594" width="0" style="3" hidden="1" customWidth="1"/>
    <col min="5595" max="5595" width="19.5703125" style="3" customWidth="1"/>
    <col min="5596" max="5596" width="16.5703125" style="3" customWidth="1"/>
    <col min="5597" max="5597" width="16.7109375" style="3" customWidth="1"/>
    <col min="5598" max="5600" width="19.5703125" style="3" customWidth="1"/>
    <col min="5601" max="5601" width="21" style="3" customWidth="1"/>
    <col min="5602" max="5602" width="22.42578125" style="3" customWidth="1"/>
    <col min="5603" max="5603" width="24.85546875" style="3" customWidth="1"/>
    <col min="5604" max="5604" width="22.7109375" style="3" customWidth="1"/>
    <col min="5605" max="5605" width="22.5703125" style="3" customWidth="1"/>
    <col min="5606" max="5606" width="16.42578125" style="3" bestFit="1" customWidth="1"/>
    <col min="5607" max="5843" width="9.140625" style="3"/>
    <col min="5844" max="5844" width="7.5703125" style="3" customWidth="1"/>
    <col min="5845" max="5845" width="48.5703125" style="3" customWidth="1"/>
    <col min="5846" max="5846" width="43.5703125" style="3" customWidth="1"/>
    <col min="5847" max="5850" width="0" style="3" hidden="1" customWidth="1"/>
    <col min="5851" max="5851" width="19.5703125" style="3" customWidth="1"/>
    <col min="5852" max="5852" width="16.5703125" style="3" customWidth="1"/>
    <col min="5853" max="5853" width="16.7109375" style="3" customWidth="1"/>
    <col min="5854" max="5856" width="19.5703125" style="3" customWidth="1"/>
    <col min="5857" max="5857" width="21" style="3" customWidth="1"/>
    <col min="5858" max="5858" width="22.42578125" style="3" customWidth="1"/>
    <col min="5859" max="5859" width="24.85546875" style="3" customWidth="1"/>
    <col min="5860" max="5860" width="22.7109375" style="3" customWidth="1"/>
    <col min="5861" max="5861" width="22.5703125" style="3" customWidth="1"/>
    <col min="5862" max="5862" width="16.42578125" style="3" bestFit="1" customWidth="1"/>
    <col min="5863" max="6099" width="9.140625" style="3"/>
    <col min="6100" max="6100" width="7.5703125" style="3" customWidth="1"/>
    <col min="6101" max="6101" width="48.5703125" style="3" customWidth="1"/>
    <col min="6102" max="6102" width="43.5703125" style="3" customWidth="1"/>
    <col min="6103" max="6106" width="0" style="3" hidden="1" customWidth="1"/>
    <col min="6107" max="6107" width="19.5703125" style="3" customWidth="1"/>
    <col min="6108" max="6108" width="16.5703125" style="3" customWidth="1"/>
    <col min="6109" max="6109" width="16.7109375" style="3" customWidth="1"/>
    <col min="6110" max="6112" width="19.5703125" style="3" customWidth="1"/>
    <col min="6113" max="6113" width="21" style="3" customWidth="1"/>
    <col min="6114" max="6114" width="22.42578125" style="3" customWidth="1"/>
    <col min="6115" max="6115" width="24.85546875" style="3" customWidth="1"/>
    <col min="6116" max="6116" width="22.7109375" style="3" customWidth="1"/>
    <col min="6117" max="6117" width="22.5703125" style="3" customWidth="1"/>
    <col min="6118" max="6118" width="16.42578125" style="3" bestFit="1" customWidth="1"/>
    <col min="6119" max="6355" width="9.140625" style="3"/>
    <col min="6356" max="6356" width="7.5703125" style="3" customWidth="1"/>
    <col min="6357" max="6357" width="48.5703125" style="3" customWidth="1"/>
    <col min="6358" max="6358" width="43.5703125" style="3" customWidth="1"/>
    <col min="6359" max="6362" width="0" style="3" hidden="1" customWidth="1"/>
    <col min="6363" max="6363" width="19.5703125" style="3" customWidth="1"/>
    <col min="6364" max="6364" width="16.5703125" style="3" customWidth="1"/>
    <col min="6365" max="6365" width="16.7109375" style="3" customWidth="1"/>
    <col min="6366" max="6368" width="19.5703125" style="3" customWidth="1"/>
    <col min="6369" max="6369" width="21" style="3" customWidth="1"/>
    <col min="6370" max="6370" width="22.42578125" style="3" customWidth="1"/>
    <col min="6371" max="6371" width="24.85546875" style="3" customWidth="1"/>
    <col min="6372" max="6372" width="22.7109375" style="3" customWidth="1"/>
    <col min="6373" max="6373" width="22.5703125" style="3" customWidth="1"/>
    <col min="6374" max="6374" width="16.42578125" style="3" bestFit="1" customWidth="1"/>
    <col min="6375" max="6611" width="9.140625" style="3"/>
    <col min="6612" max="6612" width="7.5703125" style="3" customWidth="1"/>
    <col min="6613" max="6613" width="48.5703125" style="3" customWidth="1"/>
    <col min="6614" max="6614" width="43.5703125" style="3" customWidth="1"/>
    <col min="6615" max="6618" width="0" style="3" hidden="1" customWidth="1"/>
    <col min="6619" max="6619" width="19.5703125" style="3" customWidth="1"/>
    <col min="6620" max="6620" width="16.5703125" style="3" customWidth="1"/>
    <col min="6621" max="6621" width="16.7109375" style="3" customWidth="1"/>
    <col min="6622" max="6624" width="19.5703125" style="3" customWidth="1"/>
    <col min="6625" max="6625" width="21" style="3" customWidth="1"/>
    <col min="6626" max="6626" width="22.42578125" style="3" customWidth="1"/>
    <col min="6627" max="6627" width="24.85546875" style="3" customWidth="1"/>
    <col min="6628" max="6628" width="22.7109375" style="3" customWidth="1"/>
    <col min="6629" max="6629" width="22.5703125" style="3" customWidth="1"/>
    <col min="6630" max="6630" width="16.42578125" style="3" bestFit="1" customWidth="1"/>
    <col min="6631" max="6867" width="9.140625" style="3"/>
    <col min="6868" max="6868" width="7.5703125" style="3" customWidth="1"/>
    <col min="6869" max="6869" width="48.5703125" style="3" customWidth="1"/>
    <col min="6870" max="6870" width="43.5703125" style="3" customWidth="1"/>
    <col min="6871" max="6874" width="0" style="3" hidden="1" customWidth="1"/>
    <col min="6875" max="6875" width="19.5703125" style="3" customWidth="1"/>
    <col min="6876" max="6876" width="16.5703125" style="3" customWidth="1"/>
    <col min="6877" max="6877" width="16.7109375" style="3" customWidth="1"/>
    <col min="6878" max="6880" width="19.5703125" style="3" customWidth="1"/>
    <col min="6881" max="6881" width="21" style="3" customWidth="1"/>
    <col min="6882" max="6882" width="22.42578125" style="3" customWidth="1"/>
    <col min="6883" max="6883" width="24.85546875" style="3" customWidth="1"/>
    <col min="6884" max="6884" width="22.7109375" style="3" customWidth="1"/>
    <col min="6885" max="6885" width="22.5703125" style="3" customWidth="1"/>
    <col min="6886" max="6886" width="16.42578125" style="3" bestFit="1" customWidth="1"/>
    <col min="6887" max="7123" width="9.140625" style="3"/>
    <col min="7124" max="7124" width="7.5703125" style="3" customWidth="1"/>
    <col min="7125" max="7125" width="48.5703125" style="3" customWidth="1"/>
    <col min="7126" max="7126" width="43.5703125" style="3" customWidth="1"/>
    <col min="7127" max="7130" width="0" style="3" hidden="1" customWidth="1"/>
    <col min="7131" max="7131" width="19.5703125" style="3" customWidth="1"/>
    <col min="7132" max="7132" width="16.5703125" style="3" customWidth="1"/>
    <col min="7133" max="7133" width="16.7109375" style="3" customWidth="1"/>
    <col min="7134" max="7136" width="19.5703125" style="3" customWidth="1"/>
    <col min="7137" max="7137" width="21" style="3" customWidth="1"/>
    <col min="7138" max="7138" width="22.42578125" style="3" customWidth="1"/>
    <col min="7139" max="7139" width="24.85546875" style="3" customWidth="1"/>
    <col min="7140" max="7140" width="22.7109375" style="3" customWidth="1"/>
    <col min="7141" max="7141" width="22.5703125" style="3" customWidth="1"/>
    <col min="7142" max="7142" width="16.42578125" style="3" bestFit="1" customWidth="1"/>
    <col min="7143" max="7379" width="9.140625" style="3"/>
    <col min="7380" max="7380" width="7.5703125" style="3" customWidth="1"/>
    <col min="7381" max="7381" width="48.5703125" style="3" customWidth="1"/>
    <col min="7382" max="7382" width="43.5703125" style="3" customWidth="1"/>
    <col min="7383" max="7386" width="0" style="3" hidden="1" customWidth="1"/>
    <col min="7387" max="7387" width="19.5703125" style="3" customWidth="1"/>
    <col min="7388" max="7388" width="16.5703125" style="3" customWidth="1"/>
    <col min="7389" max="7389" width="16.7109375" style="3" customWidth="1"/>
    <col min="7390" max="7392" width="19.5703125" style="3" customWidth="1"/>
    <col min="7393" max="7393" width="21" style="3" customWidth="1"/>
    <col min="7394" max="7394" width="22.42578125" style="3" customWidth="1"/>
    <col min="7395" max="7395" width="24.85546875" style="3" customWidth="1"/>
    <col min="7396" max="7396" width="22.7109375" style="3" customWidth="1"/>
    <col min="7397" max="7397" width="22.5703125" style="3" customWidth="1"/>
    <col min="7398" max="7398" width="16.42578125" style="3" bestFit="1" customWidth="1"/>
    <col min="7399" max="7635" width="9.140625" style="3"/>
    <col min="7636" max="7636" width="7.5703125" style="3" customWidth="1"/>
    <col min="7637" max="7637" width="48.5703125" style="3" customWidth="1"/>
    <col min="7638" max="7638" width="43.5703125" style="3" customWidth="1"/>
    <col min="7639" max="7642" width="0" style="3" hidden="1" customWidth="1"/>
    <col min="7643" max="7643" width="19.5703125" style="3" customWidth="1"/>
    <col min="7644" max="7644" width="16.5703125" style="3" customWidth="1"/>
    <col min="7645" max="7645" width="16.7109375" style="3" customWidth="1"/>
    <col min="7646" max="7648" width="19.5703125" style="3" customWidth="1"/>
    <col min="7649" max="7649" width="21" style="3" customWidth="1"/>
    <col min="7650" max="7650" width="22.42578125" style="3" customWidth="1"/>
    <col min="7651" max="7651" width="24.85546875" style="3" customWidth="1"/>
    <col min="7652" max="7652" width="22.7109375" style="3" customWidth="1"/>
    <col min="7653" max="7653" width="22.5703125" style="3" customWidth="1"/>
    <col min="7654" max="7654" width="16.42578125" style="3" bestFit="1" customWidth="1"/>
    <col min="7655" max="7891" width="9.140625" style="3"/>
    <col min="7892" max="7892" width="7.5703125" style="3" customWidth="1"/>
    <col min="7893" max="7893" width="48.5703125" style="3" customWidth="1"/>
    <col min="7894" max="7894" width="43.5703125" style="3" customWidth="1"/>
    <col min="7895" max="7898" width="0" style="3" hidden="1" customWidth="1"/>
    <col min="7899" max="7899" width="19.5703125" style="3" customWidth="1"/>
    <col min="7900" max="7900" width="16.5703125" style="3" customWidth="1"/>
    <col min="7901" max="7901" width="16.7109375" style="3" customWidth="1"/>
    <col min="7902" max="7904" width="19.5703125" style="3" customWidth="1"/>
    <col min="7905" max="7905" width="21" style="3" customWidth="1"/>
    <col min="7906" max="7906" width="22.42578125" style="3" customWidth="1"/>
    <col min="7907" max="7907" width="24.85546875" style="3" customWidth="1"/>
    <col min="7908" max="7908" width="22.7109375" style="3" customWidth="1"/>
    <col min="7909" max="7909" width="22.5703125" style="3" customWidth="1"/>
    <col min="7910" max="7910" width="16.42578125" style="3" bestFit="1" customWidth="1"/>
    <col min="7911" max="8147" width="9.140625" style="3"/>
    <col min="8148" max="8148" width="7.5703125" style="3" customWidth="1"/>
    <col min="8149" max="8149" width="48.5703125" style="3" customWidth="1"/>
    <col min="8150" max="8150" width="43.5703125" style="3" customWidth="1"/>
    <col min="8151" max="8154" width="0" style="3" hidden="1" customWidth="1"/>
    <col min="8155" max="8155" width="19.5703125" style="3" customWidth="1"/>
    <col min="8156" max="8156" width="16.5703125" style="3" customWidth="1"/>
    <col min="8157" max="8157" width="16.7109375" style="3" customWidth="1"/>
    <col min="8158" max="8160" width="19.5703125" style="3" customWidth="1"/>
    <col min="8161" max="8161" width="21" style="3" customWidth="1"/>
    <col min="8162" max="8162" width="22.42578125" style="3" customWidth="1"/>
    <col min="8163" max="8163" width="24.85546875" style="3" customWidth="1"/>
    <col min="8164" max="8164" width="22.7109375" style="3" customWidth="1"/>
    <col min="8165" max="8165" width="22.5703125" style="3" customWidth="1"/>
    <col min="8166" max="8166" width="16.42578125" style="3" bestFit="1" customWidth="1"/>
    <col min="8167" max="8403" width="9.140625" style="3"/>
    <col min="8404" max="8404" width="7.5703125" style="3" customWidth="1"/>
    <col min="8405" max="8405" width="48.5703125" style="3" customWidth="1"/>
    <col min="8406" max="8406" width="43.5703125" style="3" customWidth="1"/>
    <col min="8407" max="8410" width="0" style="3" hidden="1" customWidth="1"/>
    <col min="8411" max="8411" width="19.5703125" style="3" customWidth="1"/>
    <col min="8412" max="8412" width="16.5703125" style="3" customWidth="1"/>
    <col min="8413" max="8413" width="16.7109375" style="3" customWidth="1"/>
    <col min="8414" max="8416" width="19.5703125" style="3" customWidth="1"/>
    <col min="8417" max="8417" width="21" style="3" customWidth="1"/>
    <col min="8418" max="8418" width="22.42578125" style="3" customWidth="1"/>
    <col min="8419" max="8419" width="24.85546875" style="3" customWidth="1"/>
    <col min="8420" max="8420" width="22.7109375" style="3" customWidth="1"/>
    <col min="8421" max="8421" width="22.5703125" style="3" customWidth="1"/>
    <col min="8422" max="8422" width="16.42578125" style="3" bestFit="1" customWidth="1"/>
    <col min="8423" max="8659" width="9.140625" style="3"/>
    <col min="8660" max="8660" width="7.5703125" style="3" customWidth="1"/>
    <col min="8661" max="8661" width="48.5703125" style="3" customWidth="1"/>
    <col min="8662" max="8662" width="43.5703125" style="3" customWidth="1"/>
    <col min="8663" max="8666" width="0" style="3" hidden="1" customWidth="1"/>
    <col min="8667" max="8667" width="19.5703125" style="3" customWidth="1"/>
    <col min="8668" max="8668" width="16.5703125" style="3" customWidth="1"/>
    <col min="8669" max="8669" width="16.7109375" style="3" customWidth="1"/>
    <col min="8670" max="8672" width="19.5703125" style="3" customWidth="1"/>
    <col min="8673" max="8673" width="21" style="3" customWidth="1"/>
    <col min="8674" max="8674" width="22.42578125" style="3" customWidth="1"/>
    <col min="8675" max="8675" width="24.85546875" style="3" customWidth="1"/>
    <col min="8676" max="8676" width="22.7109375" style="3" customWidth="1"/>
    <col min="8677" max="8677" width="22.5703125" style="3" customWidth="1"/>
    <col min="8678" max="8678" width="16.42578125" style="3" bestFit="1" customWidth="1"/>
    <col min="8679" max="8915" width="9.140625" style="3"/>
    <col min="8916" max="8916" width="7.5703125" style="3" customWidth="1"/>
    <col min="8917" max="8917" width="48.5703125" style="3" customWidth="1"/>
    <col min="8918" max="8918" width="43.5703125" style="3" customWidth="1"/>
    <col min="8919" max="8922" width="0" style="3" hidden="1" customWidth="1"/>
    <col min="8923" max="8923" width="19.5703125" style="3" customWidth="1"/>
    <col min="8924" max="8924" width="16.5703125" style="3" customWidth="1"/>
    <col min="8925" max="8925" width="16.7109375" style="3" customWidth="1"/>
    <col min="8926" max="8928" width="19.5703125" style="3" customWidth="1"/>
    <col min="8929" max="8929" width="21" style="3" customWidth="1"/>
    <col min="8930" max="8930" width="22.42578125" style="3" customWidth="1"/>
    <col min="8931" max="8931" width="24.85546875" style="3" customWidth="1"/>
    <col min="8932" max="8932" width="22.7109375" style="3" customWidth="1"/>
    <col min="8933" max="8933" width="22.5703125" style="3" customWidth="1"/>
    <col min="8934" max="8934" width="16.42578125" style="3" bestFit="1" customWidth="1"/>
    <col min="8935" max="9171" width="9.140625" style="3"/>
    <col min="9172" max="9172" width="7.5703125" style="3" customWidth="1"/>
    <col min="9173" max="9173" width="48.5703125" style="3" customWidth="1"/>
    <col min="9174" max="9174" width="43.5703125" style="3" customWidth="1"/>
    <col min="9175" max="9178" width="0" style="3" hidden="1" customWidth="1"/>
    <col min="9179" max="9179" width="19.5703125" style="3" customWidth="1"/>
    <col min="9180" max="9180" width="16.5703125" style="3" customWidth="1"/>
    <col min="9181" max="9181" width="16.7109375" style="3" customWidth="1"/>
    <col min="9182" max="9184" width="19.5703125" style="3" customWidth="1"/>
    <col min="9185" max="9185" width="21" style="3" customWidth="1"/>
    <col min="9186" max="9186" width="22.42578125" style="3" customWidth="1"/>
    <col min="9187" max="9187" width="24.85546875" style="3" customWidth="1"/>
    <col min="9188" max="9188" width="22.7109375" style="3" customWidth="1"/>
    <col min="9189" max="9189" width="22.5703125" style="3" customWidth="1"/>
    <col min="9190" max="9190" width="16.42578125" style="3" bestFit="1" customWidth="1"/>
    <col min="9191" max="9427" width="9.140625" style="3"/>
    <col min="9428" max="9428" width="7.5703125" style="3" customWidth="1"/>
    <col min="9429" max="9429" width="48.5703125" style="3" customWidth="1"/>
    <col min="9430" max="9430" width="43.5703125" style="3" customWidth="1"/>
    <col min="9431" max="9434" width="0" style="3" hidden="1" customWidth="1"/>
    <col min="9435" max="9435" width="19.5703125" style="3" customWidth="1"/>
    <col min="9436" max="9436" width="16.5703125" style="3" customWidth="1"/>
    <col min="9437" max="9437" width="16.7109375" style="3" customWidth="1"/>
    <col min="9438" max="9440" width="19.5703125" style="3" customWidth="1"/>
    <col min="9441" max="9441" width="21" style="3" customWidth="1"/>
    <col min="9442" max="9442" width="22.42578125" style="3" customWidth="1"/>
    <col min="9443" max="9443" width="24.85546875" style="3" customWidth="1"/>
    <col min="9444" max="9444" width="22.7109375" style="3" customWidth="1"/>
    <col min="9445" max="9445" width="22.5703125" style="3" customWidth="1"/>
    <col min="9446" max="9446" width="16.42578125" style="3" bestFit="1" customWidth="1"/>
    <col min="9447" max="9683" width="9.140625" style="3"/>
    <col min="9684" max="9684" width="7.5703125" style="3" customWidth="1"/>
    <col min="9685" max="9685" width="48.5703125" style="3" customWidth="1"/>
    <col min="9686" max="9686" width="43.5703125" style="3" customWidth="1"/>
    <col min="9687" max="9690" width="0" style="3" hidden="1" customWidth="1"/>
    <col min="9691" max="9691" width="19.5703125" style="3" customWidth="1"/>
    <col min="9692" max="9692" width="16.5703125" style="3" customWidth="1"/>
    <col min="9693" max="9693" width="16.7109375" style="3" customWidth="1"/>
    <col min="9694" max="9696" width="19.5703125" style="3" customWidth="1"/>
    <col min="9697" max="9697" width="21" style="3" customWidth="1"/>
    <col min="9698" max="9698" width="22.42578125" style="3" customWidth="1"/>
    <col min="9699" max="9699" width="24.85546875" style="3" customWidth="1"/>
    <col min="9700" max="9700" width="22.7109375" style="3" customWidth="1"/>
    <col min="9701" max="9701" width="22.5703125" style="3" customWidth="1"/>
    <col min="9702" max="9702" width="16.42578125" style="3" bestFit="1" customWidth="1"/>
    <col min="9703" max="9939" width="9.140625" style="3"/>
    <col min="9940" max="9940" width="7.5703125" style="3" customWidth="1"/>
    <col min="9941" max="9941" width="48.5703125" style="3" customWidth="1"/>
    <col min="9942" max="9942" width="43.5703125" style="3" customWidth="1"/>
    <col min="9943" max="9946" width="0" style="3" hidden="1" customWidth="1"/>
    <col min="9947" max="9947" width="19.5703125" style="3" customWidth="1"/>
    <col min="9948" max="9948" width="16.5703125" style="3" customWidth="1"/>
    <col min="9949" max="9949" width="16.7109375" style="3" customWidth="1"/>
    <col min="9950" max="9952" width="19.5703125" style="3" customWidth="1"/>
    <col min="9953" max="9953" width="21" style="3" customWidth="1"/>
    <col min="9954" max="9954" width="22.42578125" style="3" customWidth="1"/>
    <col min="9955" max="9955" width="24.85546875" style="3" customWidth="1"/>
    <col min="9956" max="9956" width="22.7109375" style="3" customWidth="1"/>
    <col min="9957" max="9957" width="22.5703125" style="3" customWidth="1"/>
    <col min="9958" max="9958" width="16.42578125" style="3" bestFit="1" customWidth="1"/>
    <col min="9959" max="10195" width="9.140625" style="3"/>
    <col min="10196" max="10196" width="7.5703125" style="3" customWidth="1"/>
    <col min="10197" max="10197" width="48.5703125" style="3" customWidth="1"/>
    <col min="10198" max="10198" width="43.5703125" style="3" customWidth="1"/>
    <col min="10199" max="10202" width="0" style="3" hidden="1" customWidth="1"/>
    <col min="10203" max="10203" width="19.5703125" style="3" customWidth="1"/>
    <col min="10204" max="10204" width="16.5703125" style="3" customWidth="1"/>
    <col min="10205" max="10205" width="16.7109375" style="3" customWidth="1"/>
    <col min="10206" max="10208" width="19.5703125" style="3" customWidth="1"/>
    <col min="10209" max="10209" width="21" style="3" customWidth="1"/>
    <col min="10210" max="10210" width="22.42578125" style="3" customWidth="1"/>
    <col min="10211" max="10211" width="24.85546875" style="3" customWidth="1"/>
    <col min="10212" max="10212" width="22.7109375" style="3" customWidth="1"/>
    <col min="10213" max="10213" width="22.5703125" style="3" customWidth="1"/>
    <col min="10214" max="10214" width="16.42578125" style="3" bestFit="1" customWidth="1"/>
    <col min="10215" max="10451" width="9.140625" style="3"/>
    <col min="10452" max="10452" width="7.5703125" style="3" customWidth="1"/>
    <col min="10453" max="10453" width="48.5703125" style="3" customWidth="1"/>
    <col min="10454" max="10454" width="43.5703125" style="3" customWidth="1"/>
    <col min="10455" max="10458" width="0" style="3" hidden="1" customWidth="1"/>
    <col min="10459" max="10459" width="19.5703125" style="3" customWidth="1"/>
    <col min="10460" max="10460" width="16.5703125" style="3" customWidth="1"/>
    <col min="10461" max="10461" width="16.7109375" style="3" customWidth="1"/>
    <col min="10462" max="10464" width="19.5703125" style="3" customWidth="1"/>
    <col min="10465" max="10465" width="21" style="3" customWidth="1"/>
    <col min="10466" max="10466" width="22.42578125" style="3" customWidth="1"/>
    <col min="10467" max="10467" width="24.85546875" style="3" customWidth="1"/>
    <col min="10468" max="10468" width="22.7109375" style="3" customWidth="1"/>
    <col min="10469" max="10469" width="22.5703125" style="3" customWidth="1"/>
    <col min="10470" max="10470" width="16.42578125" style="3" bestFit="1" customWidth="1"/>
    <col min="10471" max="10707" width="9.140625" style="3"/>
    <col min="10708" max="10708" width="7.5703125" style="3" customWidth="1"/>
    <col min="10709" max="10709" width="48.5703125" style="3" customWidth="1"/>
    <col min="10710" max="10710" width="43.5703125" style="3" customWidth="1"/>
    <col min="10711" max="10714" width="0" style="3" hidden="1" customWidth="1"/>
    <col min="10715" max="10715" width="19.5703125" style="3" customWidth="1"/>
    <col min="10716" max="10716" width="16.5703125" style="3" customWidth="1"/>
    <col min="10717" max="10717" width="16.7109375" style="3" customWidth="1"/>
    <col min="10718" max="10720" width="19.5703125" style="3" customWidth="1"/>
    <col min="10721" max="10721" width="21" style="3" customWidth="1"/>
    <col min="10722" max="10722" width="22.42578125" style="3" customWidth="1"/>
    <col min="10723" max="10723" width="24.85546875" style="3" customWidth="1"/>
    <col min="10724" max="10724" width="22.7109375" style="3" customWidth="1"/>
    <col min="10725" max="10725" width="22.5703125" style="3" customWidth="1"/>
    <col min="10726" max="10726" width="16.42578125" style="3" bestFit="1" customWidth="1"/>
    <col min="10727" max="10963" width="9.140625" style="3"/>
    <col min="10964" max="10964" width="7.5703125" style="3" customWidth="1"/>
    <col min="10965" max="10965" width="48.5703125" style="3" customWidth="1"/>
    <col min="10966" max="10966" width="43.5703125" style="3" customWidth="1"/>
    <col min="10967" max="10970" width="0" style="3" hidden="1" customWidth="1"/>
    <col min="10971" max="10971" width="19.5703125" style="3" customWidth="1"/>
    <col min="10972" max="10972" width="16.5703125" style="3" customWidth="1"/>
    <col min="10973" max="10973" width="16.7109375" style="3" customWidth="1"/>
    <col min="10974" max="10976" width="19.5703125" style="3" customWidth="1"/>
    <col min="10977" max="10977" width="21" style="3" customWidth="1"/>
    <col min="10978" max="10978" width="22.42578125" style="3" customWidth="1"/>
    <col min="10979" max="10979" width="24.85546875" style="3" customWidth="1"/>
    <col min="10980" max="10980" width="22.7109375" style="3" customWidth="1"/>
    <col min="10981" max="10981" width="22.5703125" style="3" customWidth="1"/>
    <col min="10982" max="10982" width="16.42578125" style="3" bestFit="1" customWidth="1"/>
    <col min="10983" max="11219" width="9.140625" style="3"/>
    <col min="11220" max="11220" width="7.5703125" style="3" customWidth="1"/>
    <col min="11221" max="11221" width="48.5703125" style="3" customWidth="1"/>
    <col min="11222" max="11222" width="43.5703125" style="3" customWidth="1"/>
    <col min="11223" max="11226" width="0" style="3" hidden="1" customWidth="1"/>
    <col min="11227" max="11227" width="19.5703125" style="3" customWidth="1"/>
    <col min="11228" max="11228" width="16.5703125" style="3" customWidth="1"/>
    <col min="11229" max="11229" width="16.7109375" style="3" customWidth="1"/>
    <col min="11230" max="11232" width="19.5703125" style="3" customWidth="1"/>
    <col min="11233" max="11233" width="21" style="3" customWidth="1"/>
    <col min="11234" max="11234" width="22.42578125" style="3" customWidth="1"/>
    <col min="11235" max="11235" width="24.85546875" style="3" customWidth="1"/>
    <col min="11236" max="11236" width="22.7109375" style="3" customWidth="1"/>
    <col min="11237" max="11237" width="22.5703125" style="3" customWidth="1"/>
    <col min="11238" max="11238" width="16.42578125" style="3" bestFit="1" customWidth="1"/>
    <col min="11239" max="11475" width="9.140625" style="3"/>
    <col min="11476" max="11476" width="7.5703125" style="3" customWidth="1"/>
    <col min="11477" max="11477" width="48.5703125" style="3" customWidth="1"/>
    <col min="11478" max="11478" width="43.5703125" style="3" customWidth="1"/>
    <col min="11479" max="11482" width="0" style="3" hidden="1" customWidth="1"/>
    <col min="11483" max="11483" width="19.5703125" style="3" customWidth="1"/>
    <col min="11484" max="11484" width="16.5703125" style="3" customWidth="1"/>
    <col min="11485" max="11485" width="16.7109375" style="3" customWidth="1"/>
    <col min="11486" max="11488" width="19.5703125" style="3" customWidth="1"/>
    <col min="11489" max="11489" width="21" style="3" customWidth="1"/>
    <col min="11490" max="11490" width="22.42578125" style="3" customWidth="1"/>
    <col min="11491" max="11491" width="24.85546875" style="3" customWidth="1"/>
    <col min="11492" max="11492" width="22.7109375" style="3" customWidth="1"/>
    <col min="11493" max="11493" width="22.5703125" style="3" customWidth="1"/>
    <col min="11494" max="11494" width="16.42578125" style="3" bestFit="1" customWidth="1"/>
    <col min="11495" max="11731" width="9.140625" style="3"/>
    <col min="11732" max="11732" width="7.5703125" style="3" customWidth="1"/>
    <col min="11733" max="11733" width="48.5703125" style="3" customWidth="1"/>
    <col min="11734" max="11734" width="43.5703125" style="3" customWidth="1"/>
    <col min="11735" max="11738" width="0" style="3" hidden="1" customWidth="1"/>
    <col min="11739" max="11739" width="19.5703125" style="3" customWidth="1"/>
    <col min="11740" max="11740" width="16.5703125" style="3" customWidth="1"/>
    <col min="11741" max="11741" width="16.7109375" style="3" customWidth="1"/>
    <col min="11742" max="11744" width="19.5703125" style="3" customWidth="1"/>
    <col min="11745" max="11745" width="21" style="3" customWidth="1"/>
    <col min="11746" max="11746" width="22.42578125" style="3" customWidth="1"/>
    <col min="11747" max="11747" width="24.85546875" style="3" customWidth="1"/>
    <col min="11748" max="11748" width="22.7109375" style="3" customWidth="1"/>
    <col min="11749" max="11749" width="22.5703125" style="3" customWidth="1"/>
    <col min="11750" max="11750" width="16.42578125" style="3" bestFit="1" customWidth="1"/>
    <col min="11751" max="11987" width="9.140625" style="3"/>
    <col min="11988" max="11988" width="7.5703125" style="3" customWidth="1"/>
    <col min="11989" max="11989" width="48.5703125" style="3" customWidth="1"/>
    <col min="11990" max="11990" width="43.5703125" style="3" customWidth="1"/>
    <col min="11991" max="11994" width="0" style="3" hidden="1" customWidth="1"/>
    <col min="11995" max="11995" width="19.5703125" style="3" customWidth="1"/>
    <col min="11996" max="11996" width="16.5703125" style="3" customWidth="1"/>
    <col min="11997" max="11997" width="16.7109375" style="3" customWidth="1"/>
    <col min="11998" max="12000" width="19.5703125" style="3" customWidth="1"/>
    <col min="12001" max="12001" width="21" style="3" customWidth="1"/>
    <col min="12002" max="12002" width="22.42578125" style="3" customWidth="1"/>
    <col min="12003" max="12003" width="24.85546875" style="3" customWidth="1"/>
    <col min="12004" max="12004" width="22.7109375" style="3" customWidth="1"/>
    <col min="12005" max="12005" width="22.5703125" style="3" customWidth="1"/>
    <col min="12006" max="12006" width="16.42578125" style="3" bestFit="1" customWidth="1"/>
    <col min="12007" max="12243" width="9.140625" style="3"/>
    <col min="12244" max="12244" width="7.5703125" style="3" customWidth="1"/>
    <col min="12245" max="12245" width="48.5703125" style="3" customWidth="1"/>
    <col min="12246" max="12246" width="43.5703125" style="3" customWidth="1"/>
    <col min="12247" max="12250" width="0" style="3" hidden="1" customWidth="1"/>
    <col min="12251" max="12251" width="19.5703125" style="3" customWidth="1"/>
    <col min="12252" max="12252" width="16.5703125" style="3" customWidth="1"/>
    <col min="12253" max="12253" width="16.7109375" style="3" customWidth="1"/>
    <col min="12254" max="12256" width="19.5703125" style="3" customWidth="1"/>
    <col min="12257" max="12257" width="21" style="3" customWidth="1"/>
    <col min="12258" max="12258" width="22.42578125" style="3" customWidth="1"/>
    <col min="12259" max="12259" width="24.85546875" style="3" customWidth="1"/>
    <col min="12260" max="12260" width="22.7109375" style="3" customWidth="1"/>
    <col min="12261" max="12261" width="22.5703125" style="3" customWidth="1"/>
    <col min="12262" max="12262" width="16.42578125" style="3" bestFit="1" customWidth="1"/>
    <col min="12263" max="12499" width="9.140625" style="3"/>
    <col min="12500" max="12500" width="7.5703125" style="3" customWidth="1"/>
    <col min="12501" max="12501" width="48.5703125" style="3" customWidth="1"/>
    <col min="12502" max="12502" width="43.5703125" style="3" customWidth="1"/>
    <col min="12503" max="12506" width="0" style="3" hidden="1" customWidth="1"/>
    <col min="12507" max="12507" width="19.5703125" style="3" customWidth="1"/>
    <col min="12508" max="12508" width="16.5703125" style="3" customWidth="1"/>
    <col min="12509" max="12509" width="16.7109375" style="3" customWidth="1"/>
    <col min="12510" max="12512" width="19.5703125" style="3" customWidth="1"/>
    <col min="12513" max="12513" width="21" style="3" customWidth="1"/>
    <col min="12514" max="12514" width="22.42578125" style="3" customWidth="1"/>
    <col min="12515" max="12515" width="24.85546875" style="3" customWidth="1"/>
    <col min="12516" max="12516" width="22.7109375" style="3" customWidth="1"/>
    <col min="12517" max="12517" width="22.5703125" style="3" customWidth="1"/>
    <col min="12518" max="12518" width="16.42578125" style="3" bestFit="1" customWidth="1"/>
    <col min="12519" max="12755" width="9.140625" style="3"/>
    <col min="12756" max="12756" width="7.5703125" style="3" customWidth="1"/>
    <col min="12757" max="12757" width="48.5703125" style="3" customWidth="1"/>
    <col min="12758" max="12758" width="43.5703125" style="3" customWidth="1"/>
    <col min="12759" max="12762" width="0" style="3" hidden="1" customWidth="1"/>
    <col min="12763" max="12763" width="19.5703125" style="3" customWidth="1"/>
    <col min="12764" max="12764" width="16.5703125" style="3" customWidth="1"/>
    <col min="12765" max="12765" width="16.7109375" style="3" customWidth="1"/>
    <col min="12766" max="12768" width="19.5703125" style="3" customWidth="1"/>
    <col min="12769" max="12769" width="21" style="3" customWidth="1"/>
    <col min="12770" max="12770" width="22.42578125" style="3" customWidth="1"/>
    <col min="12771" max="12771" width="24.85546875" style="3" customWidth="1"/>
    <col min="12772" max="12772" width="22.7109375" style="3" customWidth="1"/>
    <col min="12773" max="12773" width="22.5703125" style="3" customWidth="1"/>
    <col min="12774" max="12774" width="16.42578125" style="3" bestFit="1" customWidth="1"/>
    <col min="12775" max="13011" width="9.140625" style="3"/>
    <col min="13012" max="13012" width="7.5703125" style="3" customWidth="1"/>
    <col min="13013" max="13013" width="48.5703125" style="3" customWidth="1"/>
    <col min="13014" max="13014" width="43.5703125" style="3" customWidth="1"/>
    <col min="13015" max="13018" width="0" style="3" hidden="1" customWidth="1"/>
    <col min="13019" max="13019" width="19.5703125" style="3" customWidth="1"/>
    <col min="13020" max="13020" width="16.5703125" style="3" customWidth="1"/>
    <col min="13021" max="13021" width="16.7109375" style="3" customWidth="1"/>
    <col min="13022" max="13024" width="19.5703125" style="3" customWidth="1"/>
    <col min="13025" max="13025" width="21" style="3" customWidth="1"/>
    <col min="13026" max="13026" width="22.42578125" style="3" customWidth="1"/>
    <col min="13027" max="13027" width="24.85546875" style="3" customWidth="1"/>
    <col min="13028" max="13028" width="22.7109375" style="3" customWidth="1"/>
    <col min="13029" max="13029" width="22.5703125" style="3" customWidth="1"/>
    <col min="13030" max="13030" width="16.42578125" style="3" bestFit="1" customWidth="1"/>
    <col min="13031" max="13267" width="9.140625" style="3"/>
    <col min="13268" max="13268" width="7.5703125" style="3" customWidth="1"/>
    <col min="13269" max="13269" width="48.5703125" style="3" customWidth="1"/>
    <col min="13270" max="13270" width="43.5703125" style="3" customWidth="1"/>
    <col min="13271" max="13274" width="0" style="3" hidden="1" customWidth="1"/>
    <col min="13275" max="13275" width="19.5703125" style="3" customWidth="1"/>
    <col min="13276" max="13276" width="16.5703125" style="3" customWidth="1"/>
    <col min="13277" max="13277" width="16.7109375" style="3" customWidth="1"/>
    <col min="13278" max="13280" width="19.5703125" style="3" customWidth="1"/>
    <col min="13281" max="13281" width="21" style="3" customWidth="1"/>
    <col min="13282" max="13282" width="22.42578125" style="3" customWidth="1"/>
    <col min="13283" max="13283" width="24.85546875" style="3" customWidth="1"/>
    <col min="13284" max="13284" width="22.7109375" style="3" customWidth="1"/>
    <col min="13285" max="13285" width="22.5703125" style="3" customWidth="1"/>
    <col min="13286" max="13286" width="16.42578125" style="3" bestFit="1" customWidth="1"/>
    <col min="13287" max="13523" width="9.140625" style="3"/>
    <col min="13524" max="13524" width="7.5703125" style="3" customWidth="1"/>
    <col min="13525" max="13525" width="48.5703125" style="3" customWidth="1"/>
    <col min="13526" max="13526" width="43.5703125" style="3" customWidth="1"/>
    <col min="13527" max="13530" width="0" style="3" hidden="1" customWidth="1"/>
    <col min="13531" max="13531" width="19.5703125" style="3" customWidth="1"/>
    <col min="13532" max="13532" width="16.5703125" style="3" customWidth="1"/>
    <col min="13533" max="13533" width="16.7109375" style="3" customWidth="1"/>
    <col min="13534" max="13536" width="19.5703125" style="3" customWidth="1"/>
    <col min="13537" max="13537" width="21" style="3" customWidth="1"/>
    <col min="13538" max="13538" width="22.42578125" style="3" customWidth="1"/>
    <col min="13539" max="13539" width="24.85546875" style="3" customWidth="1"/>
    <col min="13540" max="13540" width="22.7109375" style="3" customWidth="1"/>
    <col min="13541" max="13541" width="22.5703125" style="3" customWidth="1"/>
    <col min="13542" max="13542" width="16.42578125" style="3" bestFit="1" customWidth="1"/>
    <col min="13543" max="13779" width="9.140625" style="3"/>
    <col min="13780" max="13780" width="7.5703125" style="3" customWidth="1"/>
    <col min="13781" max="13781" width="48.5703125" style="3" customWidth="1"/>
    <col min="13782" max="13782" width="43.5703125" style="3" customWidth="1"/>
    <col min="13783" max="13786" width="0" style="3" hidden="1" customWidth="1"/>
    <col min="13787" max="13787" width="19.5703125" style="3" customWidth="1"/>
    <col min="13788" max="13788" width="16.5703125" style="3" customWidth="1"/>
    <col min="13789" max="13789" width="16.7109375" style="3" customWidth="1"/>
    <col min="13790" max="13792" width="19.5703125" style="3" customWidth="1"/>
    <col min="13793" max="13793" width="21" style="3" customWidth="1"/>
    <col min="13794" max="13794" width="22.42578125" style="3" customWidth="1"/>
    <col min="13795" max="13795" width="24.85546875" style="3" customWidth="1"/>
    <col min="13796" max="13796" width="22.7109375" style="3" customWidth="1"/>
    <col min="13797" max="13797" width="22.5703125" style="3" customWidth="1"/>
    <col min="13798" max="13798" width="16.42578125" style="3" bestFit="1" customWidth="1"/>
    <col min="13799" max="14035" width="9.140625" style="3"/>
    <col min="14036" max="14036" width="7.5703125" style="3" customWidth="1"/>
    <col min="14037" max="14037" width="48.5703125" style="3" customWidth="1"/>
    <col min="14038" max="14038" width="43.5703125" style="3" customWidth="1"/>
    <col min="14039" max="14042" width="0" style="3" hidden="1" customWidth="1"/>
    <col min="14043" max="14043" width="19.5703125" style="3" customWidth="1"/>
    <col min="14044" max="14044" width="16.5703125" style="3" customWidth="1"/>
    <col min="14045" max="14045" width="16.7109375" style="3" customWidth="1"/>
    <col min="14046" max="14048" width="19.5703125" style="3" customWidth="1"/>
    <col min="14049" max="14049" width="21" style="3" customWidth="1"/>
    <col min="14050" max="14050" width="22.42578125" style="3" customWidth="1"/>
    <col min="14051" max="14051" width="24.85546875" style="3" customWidth="1"/>
    <col min="14052" max="14052" width="22.7109375" style="3" customWidth="1"/>
    <col min="14053" max="14053" width="22.5703125" style="3" customWidth="1"/>
    <col min="14054" max="14054" width="16.42578125" style="3" bestFit="1" customWidth="1"/>
    <col min="14055" max="14291" width="9.140625" style="3"/>
    <col min="14292" max="14292" width="7.5703125" style="3" customWidth="1"/>
    <col min="14293" max="14293" width="48.5703125" style="3" customWidth="1"/>
    <col min="14294" max="14294" width="43.5703125" style="3" customWidth="1"/>
    <col min="14295" max="14298" width="0" style="3" hidden="1" customWidth="1"/>
    <col min="14299" max="14299" width="19.5703125" style="3" customWidth="1"/>
    <col min="14300" max="14300" width="16.5703125" style="3" customWidth="1"/>
    <col min="14301" max="14301" width="16.7109375" style="3" customWidth="1"/>
    <col min="14302" max="14304" width="19.5703125" style="3" customWidth="1"/>
    <col min="14305" max="14305" width="21" style="3" customWidth="1"/>
    <col min="14306" max="14306" width="22.42578125" style="3" customWidth="1"/>
    <col min="14307" max="14307" width="24.85546875" style="3" customWidth="1"/>
    <col min="14308" max="14308" width="22.7109375" style="3" customWidth="1"/>
    <col min="14309" max="14309" width="22.5703125" style="3" customWidth="1"/>
    <col min="14310" max="14310" width="16.42578125" style="3" bestFit="1" customWidth="1"/>
    <col min="14311" max="14547" width="9.140625" style="3"/>
    <col min="14548" max="14548" width="7.5703125" style="3" customWidth="1"/>
    <col min="14549" max="14549" width="48.5703125" style="3" customWidth="1"/>
    <col min="14550" max="14550" width="43.5703125" style="3" customWidth="1"/>
    <col min="14551" max="14554" width="0" style="3" hidden="1" customWidth="1"/>
    <col min="14555" max="14555" width="19.5703125" style="3" customWidth="1"/>
    <col min="14556" max="14556" width="16.5703125" style="3" customWidth="1"/>
    <col min="14557" max="14557" width="16.7109375" style="3" customWidth="1"/>
    <col min="14558" max="14560" width="19.5703125" style="3" customWidth="1"/>
    <col min="14561" max="14561" width="21" style="3" customWidth="1"/>
    <col min="14562" max="14562" width="22.42578125" style="3" customWidth="1"/>
    <col min="14563" max="14563" width="24.85546875" style="3" customWidth="1"/>
    <col min="14564" max="14564" width="22.7109375" style="3" customWidth="1"/>
    <col min="14565" max="14565" width="22.5703125" style="3" customWidth="1"/>
    <col min="14566" max="14566" width="16.42578125" style="3" bestFit="1" customWidth="1"/>
    <col min="14567" max="14803" width="9.140625" style="3"/>
    <col min="14804" max="14804" width="7.5703125" style="3" customWidth="1"/>
    <col min="14805" max="14805" width="48.5703125" style="3" customWidth="1"/>
    <col min="14806" max="14806" width="43.5703125" style="3" customWidth="1"/>
    <col min="14807" max="14810" width="0" style="3" hidden="1" customWidth="1"/>
    <col min="14811" max="14811" width="19.5703125" style="3" customWidth="1"/>
    <col min="14812" max="14812" width="16.5703125" style="3" customWidth="1"/>
    <col min="14813" max="14813" width="16.7109375" style="3" customWidth="1"/>
    <col min="14814" max="14816" width="19.5703125" style="3" customWidth="1"/>
    <col min="14817" max="14817" width="21" style="3" customWidth="1"/>
    <col min="14818" max="14818" width="22.42578125" style="3" customWidth="1"/>
    <col min="14819" max="14819" width="24.85546875" style="3" customWidth="1"/>
    <col min="14820" max="14820" width="22.7109375" style="3" customWidth="1"/>
    <col min="14821" max="14821" width="22.5703125" style="3" customWidth="1"/>
    <col min="14822" max="14822" width="16.42578125" style="3" bestFit="1" customWidth="1"/>
    <col min="14823" max="15059" width="9.140625" style="3"/>
    <col min="15060" max="15060" width="7.5703125" style="3" customWidth="1"/>
    <col min="15061" max="15061" width="48.5703125" style="3" customWidth="1"/>
    <col min="15062" max="15062" width="43.5703125" style="3" customWidth="1"/>
    <col min="15063" max="15066" width="0" style="3" hidden="1" customWidth="1"/>
    <col min="15067" max="15067" width="19.5703125" style="3" customWidth="1"/>
    <col min="15068" max="15068" width="16.5703125" style="3" customWidth="1"/>
    <col min="15069" max="15069" width="16.7109375" style="3" customWidth="1"/>
    <col min="15070" max="15072" width="19.5703125" style="3" customWidth="1"/>
    <col min="15073" max="15073" width="21" style="3" customWidth="1"/>
    <col min="15074" max="15074" width="22.42578125" style="3" customWidth="1"/>
    <col min="15075" max="15075" width="24.85546875" style="3" customWidth="1"/>
    <col min="15076" max="15076" width="22.7109375" style="3" customWidth="1"/>
    <col min="15077" max="15077" width="22.5703125" style="3" customWidth="1"/>
    <col min="15078" max="15078" width="16.42578125" style="3" bestFit="1" customWidth="1"/>
    <col min="15079" max="15315" width="9.140625" style="3"/>
    <col min="15316" max="15316" width="7.5703125" style="3" customWidth="1"/>
    <col min="15317" max="15317" width="48.5703125" style="3" customWidth="1"/>
    <col min="15318" max="15318" width="43.5703125" style="3" customWidth="1"/>
    <col min="15319" max="15322" width="0" style="3" hidden="1" customWidth="1"/>
    <col min="15323" max="15323" width="19.5703125" style="3" customWidth="1"/>
    <col min="15324" max="15324" width="16.5703125" style="3" customWidth="1"/>
    <col min="15325" max="15325" width="16.7109375" style="3" customWidth="1"/>
    <col min="15326" max="15328" width="19.5703125" style="3" customWidth="1"/>
    <col min="15329" max="15329" width="21" style="3" customWidth="1"/>
    <col min="15330" max="15330" width="22.42578125" style="3" customWidth="1"/>
    <col min="15331" max="15331" width="24.85546875" style="3" customWidth="1"/>
    <col min="15332" max="15332" width="22.7109375" style="3" customWidth="1"/>
    <col min="15333" max="15333" width="22.5703125" style="3" customWidth="1"/>
    <col min="15334" max="15334" width="16.42578125" style="3" bestFit="1" customWidth="1"/>
    <col min="15335" max="15571" width="9.140625" style="3"/>
    <col min="15572" max="15572" width="7.5703125" style="3" customWidth="1"/>
    <col min="15573" max="15573" width="48.5703125" style="3" customWidth="1"/>
    <col min="15574" max="15574" width="43.5703125" style="3" customWidth="1"/>
    <col min="15575" max="15578" width="0" style="3" hidden="1" customWidth="1"/>
    <col min="15579" max="15579" width="19.5703125" style="3" customWidth="1"/>
    <col min="15580" max="15580" width="16.5703125" style="3" customWidth="1"/>
    <col min="15581" max="15581" width="16.7109375" style="3" customWidth="1"/>
    <col min="15582" max="15584" width="19.5703125" style="3" customWidth="1"/>
    <col min="15585" max="15585" width="21" style="3" customWidth="1"/>
    <col min="15586" max="15586" width="22.42578125" style="3" customWidth="1"/>
    <col min="15587" max="15587" width="24.85546875" style="3" customWidth="1"/>
    <col min="15588" max="15588" width="22.7109375" style="3" customWidth="1"/>
    <col min="15589" max="15589" width="22.5703125" style="3" customWidth="1"/>
    <col min="15590" max="15590" width="16.42578125" style="3" bestFit="1" customWidth="1"/>
    <col min="15591" max="15827" width="9.140625" style="3"/>
    <col min="15828" max="15828" width="7.5703125" style="3" customWidth="1"/>
    <col min="15829" max="15829" width="48.5703125" style="3" customWidth="1"/>
    <col min="15830" max="15830" width="43.5703125" style="3" customWidth="1"/>
    <col min="15831" max="15834" width="0" style="3" hidden="1" customWidth="1"/>
    <col min="15835" max="15835" width="19.5703125" style="3" customWidth="1"/>
    <col min="15836" max="15836" width="16.5703125" style="3" customWidth="1"/>
    <col min="15837" max="15837" width="16.7109375" style="3" customWidth="1"/>
    <col min="15838" max="15840" width="19.5703125" style="3" customWidth="1"/>
    <col min="15841" max="15841" width="21" style="3" customWidth="1"/>
    <col min="15842" max="15842" width="22.42578125" style="3" customWidth="1"/>
    <col min="15843" max="15843" width="24.85546875" style="3" customWidth="1"/>
    <col min="15844" max="15844" width="22.7109375" style="3" customWidth="1"/>
    <col min="15845" max="15845" width="22.5703125" style="3" customWidth="1"/>
    <col min="15846" max="15846" width="16.42578125" style="3" bestFit="1" customWidth="1"/>
    <col min="15847" max="16083" width="9.140625" style="3"/>
    <col min="16084" max="16084" width="7.5703125" style="3" customWidth="1"/>
    <col min="16085" max="16085" width="48.5703125" style="3" customWidth="1"/>
    <col min="16086" max="16086" width="43.5703125" style="3" customWidth="1"/>
    <col min="16087" max="16090" width="0" style="3" hidden="1" customWidth="1"/>
    <col min="16091" max="16091" width="19.5703125" style="3" customWidth="1"/>
    <col min="16092" max="16092" width="16.5703125" style="3" customWidth="1"/>
    <col min="16093" max="16093" width="16.7109375" style="3" customWidth="1"/>
    <col min="16094" max="16096" width="19.5703125" style="3" customWidth="1"/>
    <col min="16097" max="16097" width="21" style="3" customWidth="1"/>
    <col min="16098" max="16098" width="22.42578125" style="3" customWidth="1"/>
    <col min="16099" max="16099" width="24.85546875" style="3" customWidth="1"/>
    <col min="16100" max="16100" width="22.7109375" style="3" customWidth="1"/>
    <col min="16101" max="16101" width="22.5703125" style="3" customWidth="1"/>
    <col min="16102" max="16102" width="16.42578125" style="3" bestFit="1" customWidth="1"/>
    <col min="16103" max="16384" width="9.140625" style="3"/>
  </cols>
  <sheetData>
    <row r="1" spans="1:14" s="4" customFormat="1" ht="106.5" customHeight="1" x14ac:dyDescent="0.4">
      <c r="A1" s="14"/>
      <c r="B1" s="15"/>
      <c r="C1"/>
      <c r="D1" s="36"/>
      <c r="E1" s="2"/>
      <c r="F1" s="12"/>
      <c r="G1" s="77" t="s">
        <v>168</v>
      </c>
      <c r="H1" s="77"/>
      <c r="I1" s="77"/>
      <c r="J1" s="77"/>
      <c r="K1" s="77"/>
      <c r="L1" s="77"/>
      <c r="M1" s="77"/>
    </row>
    <row r="2" spans="1:14" s="4" customFormat="1" ht="91.5" customHeight="1" x14ac:dyDescent="0.4">
      <c r="A2" s="14"/>
      <c r="B2" s="15"/>
      <c r="C2" s="49"/>
      <c r="D2" s="36"/>
      <c r="E2" s="2"/>
      <c r="F2" s="12"/>
      <c r="G2" s="77" t="s">
        <v>169</v>
      </c>
      <c r="H2" s="77"/>
      <c r="I2" s="77"/>
      <c r="J2" s="77"/>
      <c r="K2" s="77"/>
      <c r="L2" s="77"/>
      <c r="M2" s="77"/>
    </row>
    <row r="3" spans="1:14" s="4" customFormat="1" ht="59.25" customHeight="1" x14ac:dyDescent="0.3">
      <c r="A3" s="78" t="s">
        <v>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14" ht="26.25" customHeight="1" x14ac:dyDescent="0.3">
      <c r="A4" s="79" t="s">
        <v>5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4" ht="26.25" customHeight="1" x14ac:dyDescent="0.2">
      <c r="A5" s="80" t="s">
        <v>167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</row>
    <row r="6" spans="1:14" x14ac:dyDescent="0.3">
      <c r="D6" s="2"/>
      <c r="F6" s="2"/>
      <c r="M6" s="54"/>
    </row>
    <row r="7" spans="1:14" s="11" customFormat="1" ht="18" customHeight="1" x14ac:dyDescent="0.25">
      <c r="A7" s="75" t="s">
        <v>6</v>
      </c>
      <c r="B7" s="75" t="s">
        <v>7</v>
      </c>
      <c r="C7" s="75" t="s">
        <v>8</v>
      </c>
      <c r="D7" s="76" t="s">
        <v>9</v>
      </c>
      <c r="E7" s="76"/>
      <c r="F7" s="76"/>
      <c r="G7" s="76"/>
      <c r="H7" s="76"/>
      <c r="I7" s="76"/>
      <c r="J7" s="76"/>
      <c r="K7" s="76"/>
      <c r="L7" s="76"/>
      <c r="M7" s="76"/>
    </row>
    <row r="8" spans="1:14" s="11" customFormat="1" ht="18" customHeight="1" x14ac:dyDescent="0.25">
      <c r="A8" s="75"/>
      <c r="B8" s="75"/>
      <c r="C8" s="75"/>
      <c r="D8" s="76"/>
      <c r="E8" s="76"/>
      <c r="F8" s="76"/>
      <c r="G8" s="76"/>
      <c r="H8" s="76"/>
      <c r="I8" s="76"/>
      <c r="J8" s="76"/>
      <c r="K8" s="76"/>
      <c r="L8" s="76"/>
      <c r="M8" s="76"/>
    </row>
    <row r="9" spans="1:14" s="11" customFormat="1" ht="57.75" customHeight="1" x14ac:dyDescent="0.25">
      <c r="A9" s="75"/>
      <c r="B9" s="75"/>
      <c r="C9" s="75"/>
      <c r="D9" s="38" t="s">
        <v>0</v>
      </c>
      <c r="E9" s="38" t="s">
        <v>0</v>
      </c>
      <c r="F9" s="38" t="s">
        <v>1</v>
      </c>
      <c r="G9" s="38" t="s">
        <v>33</v>
      </c>
      <c r="H9" s="37" t="s">
        <v>34</v>
      </c>
      <c r="I9" s="37" t="s">
        <v>35</v>
      </c>
      <c r="J9" s="37" t="s">
        <v>36</v>
      </c>
      <c r="K9" s="37" t="s">
        <v>133</v>
      </c>
      <c r="L9" s="37" t="s">
        <v>170</v>
      </c>
      <c r="M9" s="37" t="s">
        <v>10</v>
      </c>
    </row>
    <row r="10" spans="1:14" s="6" customFormat="1" x14ac:dyDescent="0.3">
      <c r="A10" s="16">
        <v>1</v>
      </c>
      <c r="B10" s="16">
        <v>2</v>
      </c>
      <c r="C10" s="13">
        <v>3</v>
      </c>
      <c r="D10" s="39">
        <v>4</v>
      </c>
      <c r="E10" s="39"/>
      <c r="F10" s="39">
        <v>5</v>
      </c>
      <c r="G10" s="39">
        <v>6</v>
      </c>
      <c r="H10" s="42">
        <v>7</v>
      </c>
      <c r="I10" s="42">
        <v>8</v>
      </c>
      <c r="J10" s="42">
        <v>9</v>
      </c>
      <c r="K10" s="42"/>
      <c r="L10" s="42"/>
      <c r="M10" s="42">
        <v>10</v>
      </c>
    </row>
    <row r="11" spans="1:14" s="5" customFormat="1" ht="20.25" x14ac:dyDescent="0.3">
      <c r="A11" s="45"/>
      <c r="B11" s="17" t="s">
        <v>11</v>
      </c>
      <c r="C11" s="46"/>
      <c r="D11" s="30">
        <f t="shared" ref="D11:H11" si="0">D12+D30</f>
        <v>0</v>
      </c>
      <c r="E11" s="30">
        <v>1665242.2800000003</v>
      </c>
      <c r="F11" s="30">
        <f>F12+F30</f>
        <v>1885897.7499999995</v>
      </c>
      <c r="G11" s="30">
        <f t="shared" si="0"/>
        <v>1913266.6399999997</v>
      </c>
      <c r="H11" s="30">
        <f t="shared" si="0"/>
        <v>2097837.08</v>
      </c>
      <c r="I11" s="30">
        <f>I12+I30</f>
        <v>2334392.4699999993</v>
      </c>
      <c r="J11" s="30">
        <f>J12+J30</f>
        <v>2298399.62</v>
      </c>
      <c r="K11" s="30">
        <f>K12+K30</f>
        <v>2308615.85</v>
      </c>
      <c r="L11" s="30">
        <f t="shared" ref="L11" si="1">L12+L30</f>
        <v>2404092.8200000003</v>
      </c>
      <c r="M11" s="30">
        <f>SUM(D11:L11)</f>
        <v>16907744.509999998</v>
      </c>
      <c r="N11" s="43"/>
    </row>
    <row r="12" spans="1:14" s="5" customFormat="1" ht="56.25" x14ac:dyDescent="0.3">
      <c r="A12" s="82"/>
      <c r="B12" s="81"/>
      <c r="C12" s="18" t="s">
        <v>134</v>
      </c>
      <c r="D12" s="30">
        <f>D32+D249+D292</f>
        <v>0</v>
      </c>
      <c r="E12" s="30">
        <v>1632893.5100000002</v>
      </c>
      <c r="F12" s="30">
        <f t="shared" ref="F12:L12" si="2">F32+F249+F292</f>
        <v>1829113.7599999995</v>
      </c>
      <c r="G12" s="30">
        <f t="shared" si="2"/>
        <v>1854974.6199999996</v>
      </c>
      <c r="H12" s="35">
        <f t="shared" si="2"/>
        <v>2034048.84</v>
      </c>
      <c r="I12" s="35">
        <f t="shared" si="2"/>
        <v>2268607.1099999994</v>
      </c>
      <c r="J12" s="35">
        <f t="shared" si="2"/>
        <v>2224236.31</v>
      </c>
      <c r="K12" s="35">
        <f t="shared" si="2"/>
        <v>2241184.29</v>
      </c>
      <c r="L12" s="35">
        <f t="shared" si="2"/>
        <v>2336661.2600000002</v>
      </c>
      <c r="M12" s="35">
        <f>SUM(D12:L12)</f>
        <v>16421719.699999997</v>
      </c>
    </row>
    <row r="13" spans="1:14" s="5" customFormat="1" ht="37.5" x14ac:dyDescent="0.3">
      <c r="A13" s="82"/>
      <c r="B13" s="81"/>
      <c r="C13" s="18" t="s">
        <v>63</v>
      </c>
      <c r="D13" s="30">
        <f t="shared" ref="D13:L13" si="3">D15+D16+D17+D14</f>
        <v>0</v>
      </c>
      <c r="E13" s="30">
        <v>226606.58</v>
      </c>
      <c r="F13" s="30">
        <f t="shared" si="3"/>
        <v>207938.57</v>
      </c>
      <c r="G13" s="30">
        <f t="shared" si="3"/>
        <v>135718.20000000001</v>
      </c>
      <c r="H13" s="35">
        <f t="shared" si="3"/>
        <v>193724.97</v>
      </c>
      <c r="I13" s="35">
        <f>I15+I16+I17+I14</f>
        <v>201314.65</v>
      </c>
      <c r="J13" s="35">
        <f t="shared" si="3"/>
        <v>81505.45</v>
      </c>
      <c r="K13" s="35">
        <f t="shared" si="3"/>
        <v>73811.22</v>
      </c>
      <c r="L13" s="35">
        <f t="shared" si="3"/>
        <v>71539.679999999993</v>
      </c>
      <c r="M13" s="35">
        <f>SUM(D13:L13)</f>
        <v>1192159.32</v>
      </c>
    </row>
    <row r="14" spans="1:14" s="5" customFormat="1" ht="75" x14ac:dyDescent="0.3">
      <c r="A14" s="82"/>
      <c r="B14" s="81"/>
      <c r="C14" s="18" t="s">
        <v>165</v>
      </c>
      <c r="D14" s="30">
        <f t="shared" ref="D14:L14" si="4">D36</f>
        <v>0</v>
      </c>
      <c r="E14" s="30">
        <v>181048.87</v>
      </c>
      <c r="F14" s="30">
        <f t="shared" si="4"/>
        <v>0</v>
      </c>
      <c r="G14" s="30">
        <f t="shared" si="4"/>
        <v>0</v>
      </c>
      <c r="H14" s="30">
        <f t="shared" si="4"/>
        <v>0</v>
      </c>
      <c r="I14" s="30">
        <f t="shared" si="4"/>
        <v>0</v>
      </c>
      <c r="J14" s="30">
        <f t="shared" si="4"/>
        <v>0</v>
      </c>
      <c r="K14" s="30">
        <f t="shared" si="4"/>
        <v>0</v>
      </c>
      <c r="L14" s="30">
        <f t="shared" si="4"/>
        <v>0</v>
      </c>
      <c r="M14" s="30">
        <f>SUM(D14:L14)</f>
        <v>181048.87</v>
      </c>
    </row>
    <row r="15" spans="1:14" s="5" customFormat="1" ht="75" x14ac:dyDescent="0.3">
      <c r="A15" s="82"/>
      <c r="B15" s="81"/>
      <c r="C15" s="18" t="s">
        <v>137</v>
      </c>
      <c r="D15" s="30">
        <f>D34+D266+D294</f>
        <v>0</v>
      </c>
      <c r="E15" s="30">
        <v>43677.71</v>
      </c>
      <c r="F15" s="30">
        <f t="shared" ref="F15:L15" si="5">F34+F266+F294</f>
        <v>118261.5</v>
      </c>
      <c r="G15" s="30">
        <f t="shared" si="5"/>
        <v>121104.32000000001</v>
      </c>
      <c r="H15" s="30">
        <f t="shared" si="5"/>
        <v>193619.13</v>
      </c>
      <c r="I15" s="30">
        <f t="shared" si="5"/>
        <v>201314.65</v>
      </c>
      <c r="J15" s="30">
        <f t="shared" si="5"/>
        <v>81505.45</v>
      </c>
      <c r="K15" s="30">
        <f t="shared" si="5"/>
        <v>73811.22</v>
      </c>
      <c r="L15" s="30">
        <f t="shared" si="5"/>
        <v>71539.679999999993</v>
      </c>
      <c r="M15" s="30">
        <f t="shared" ref="M15:M34" si="6">SUM(D15:L15)</f>
        <v>904833.65999999992</v>
      </c>
    </row>
    <row r="16" spans="1:14" s="5" customFormat="1" ht="56.25" x14ac:dyDescent="0.3">
      <c r="A16" s="82"/>
      <c r="B16" s="81"/>
      <c r="C16" s="18" t="s">
        <v>164</v>
      </c>
      <c r="D16" s="30">
        <f>D35+D267+D295</f>
        <v>0</v>
      </c>
      <c r="E16" s="30">
        <v>1880</v>
      </c>
      <c r="F16" s="30">
        <f t="shared" ref="F16" si="7">F35</f>
        <v>89610.08</v>
      </c>
      <c r="G16" s="30">
        <f>G35</f>
        <v>14526.35</v>
      </c>
      <c r="H16" s="30">
        <f t="shared" ref="H16:L16" si="8">H35</f>
        <v>0</v>
      </c>
      <c r="I16" s="30">
        <f t="shared" si="8"/>
        <v>0</v>
      </c>
      <c r="J16" s="30">
        <f t="shared" si="8"/>
        <v>0</v>
      </c>
      <c r="K16" s="30">
        <f t="shared" si="8"/>
        <v>0</v>
      </c>
      <c r="L16" s="30">
        <f t="shared" si="8"/>
        <v>0</v>
      </c>
      <c r="M16" s="30">
        <f t="shared" si="6"/>
        <v>106016.43000000001</v>
      </c>
    </row>
    <row r="17" spans="1:13" s="5" customFormat="1" ht="131.25" x14ac:dyDescent="0.3">
      <c r="A17" s="82"/>
      <c r="B17" s="81"/>
      <c r="C17" s="18" t="s">
        <v>135</v>
      </c>
      <c r="D17" s="30">
        <v>0</v>
      </c>
      <c r="E17" s="30">
        <v>0</v>
      </c>
      <c r="F17" s="30">
        <f>F295</f>
        <v>66.989999999999995</v>
      </c>
      <c r="G17" s="30">
        <f t="shared" ref="G17:L17" si="9">G310</f>
        <v>87.53</v>
      </c>
      <c r="H17" s="30">
        <f t="shared" si="9"/>
        <v>105.84</v>
      </c>
      <c r="I17" s="30">
        <f t="shared" si="9"/>
        <v>0</v>
      </c>
      <c r="J17" s="30">
        <f t="shared" si="9"/>
        <v>0</v>
      </c>
      <c r="K17" s="30">
        <f t="shared" si="9"/>
        <v>0</v>
      </c>
      <c r="L17" s="30">
        <f t="shared" si="9"/>
        <v>0</v>
      </c>
      <c r="M17" s="30">
        <f t="shared" si="6"/>
        <v>260.36</v>
      </c>
    </row>
    <row r="18" spans="1:13" s="5" customFormat="1" ht="37.5" x14ac:dyDescent="0.3">
      <c r="A18" s="82"/>
      <c r="B18" s="81"/>
      <c r="C18" s="18" t="s">
        <v>55</v>
      </c>
      <c r="D18" s="30">
        <f t="shared" ref="D18:L18" si="10">D19+D20+D21+D22</f>
        <v>0</v>
      </c>
      <c r="E18" s="30">
        <v>744766.56</v>
      </c>
      <c r="F18" s="30">
        <f t="shared" si="10"/>
        <v>886418.29</v>
      </c>
      <c r="G18" s="30">
        <f t="shared" si="10"/>
        <v>929856.39999999991</v>
      </c>
      <c r="H18" s="30">
        <f t="shared" si="10"/>
        <v>955682.92</v>
      </c>
      <c r="I18" s="30">
        <f>I19+I20+I21+I22</f>
        <v>1074935.33</v>
      </c>
      <c r="J18" s="30">
        <f>J19+J20+J21+J22</f>
        <v>1011709.47</v>
      </c>
      <c r="K18" s="30">
        <f t="shared" si="10"/>
        <v>1008289.6599999999</v>
      </c>
      <c r="L18" s="30">
        <f t="shared" si="10"/>
        <v>1008802.8099999999</v>
      </c>
      <c r="M18" s="30">
        <f>SUM(D18:L18)</f>
        <v>7620461.4399999995</v>
      </c>
    </row>
    <row r="19" spans="1:13" s="5" customFormat="1" ht="37.5" x14ac:dyDescent="0.3">
      <c r="A19" s="82"/>
      <c r="B19" s="81"/>
      <c r="C19" s="18" t="s">
        <v>57</v>
      </c>
      <c r="D19" s="30">
        <f>D38+D297</f>
        <v>0</v>
      </c>
      <c r="E19" s="30">
        <v>714881.09</v>
      </c>
      <c r="F19" s="30">
        <f t="shared" ref="F19:L19" si="11">F38+F297</f>
        <v>750988.88000000012</v>
      </c>
      <c r="G19" s="30">
        <f t="shared" si="11"/>
        <v>878132.96</v>
      </c>
      <c r="H19" s="30">
        <f t="shared" si="11"/>
        <v>935136.46000000008</v>
      </c>
      <c r="I19" s="30">
        <f t="shared" si="11"/>
        <v>1052590.51</v>
      </c>
      <c r="J19" s="30">
        <f t="shared" si="11"/>
        <v>987110.83</v>
      </c>
      <c r="K19" s="30">
        <f t="shared" si="11"/>
        <v>983059.28999999992</v>
      </c>
      <c r="L19" s="30">
        <f t="shared" si="11"/>
        <v>982914.29999999993</v>
      </c>
      <c r="M19" s="30">
        <f t="shared" si="6"/>
        <v>7284814.3200000003</v>
      </c>
    </row>
    <row r="20" spans="1:13" s="5" customFormat="1" ht="56.25" x14ac:dyDescent="0.3">
      <c r="A20" s="82"/>
      <c r="B20" s="81"/>
      <c r="C20" s="18" t="s">
        <v>59</v>
      </c>
      <c r="D20" s="30">
        <f t="shared" ref="D20:L20" si="12">D255+D298</f>
        <v>0</v>
      </c>
      <c r="E20" s="30">
        <v>18209.16</v>
      </c>
      <c r="F20" s="30">
        <f t="shared" si="12"/>
        <v>18951.07</v>
      </c>
      <c r="G20" s="30">
        <f t="shared" si="12"/>
        <v>19417.689999999999</v>
      </c>
      <c r="H20" s="30">
        <f t="shared" si="12"/>
        <v>20546.46</v>
      </c>
      <c r="I20" s="30">
        <f>I255+I298</f>
        <v>22344.82</v>
      </c>
      <c r="J20" s="30">
        <f t="shared" si="12"/>
        <v>24598.639999999999</v>
      </c>
      <c r="K20" s="30">
        <f t="shared" si="12"/>
        <v>25230.370000000003</v>
      </c>
      <c r="L20" s="30">
        <f t="shared" si="12"/>
        <v>25888.51</v>
      </c>
      <c r="M20" s="30">
        <f t="shared" si="6"/>
        <v>175186.72000000003</v>
      </c>
    </row>
    <row r="21" spans="1:13" s="5" customFormat="1" ht="37.5" x14ac:dyDescent="0.3">
      <c r="A21" s="82"/>
      <c r="B21" s="81"/>
      <c r="C21" s="18" t="s">
        <v>166</v>
      </c>
      <c r="D21" s="30">
        <f t="shared" ref="D21:L21" si="13">D39</f>
        <v>0</v>
      </c>
      <c r="E21" s="30">
        <v>11556.31</v>
      </c>
      <c r="F21" s="30">
        <f t="shared" si="13"/>
        <v>0</v>
      </c>
      <c r="G21" s="30">
        <f t="shared" si="13"/>
        <v>0</v>
      </c>
      <c r="H21" s="30">
        <f t="shared" si="13"/>
        <v>0</v>
      </c>
      <c r="I21" s="30">
        <f t="shared" si="13"/>
        <v>0</v>
      </c>
      <c r="J21" s="30">
        <f t="shared" si="13"/>
        <v>0</v>
      </c>
      <c r="K21" s="30">
        <f t="shared" si="13"/>
        <v>0</v>
      </c>
      <c r="L21" s="30">
        <f t="shared" si="13"/>
        <v>0</v>
      </c>
      <c r="M21" s="30">
        <f t="shared" si="6"/>
        <v>11556.31</v>
      </c>
    </row>
    <row r="22" spans="1:13" s="5" customFormat="1" ht="20.25" x14ac:dyDescent="0.3">
      <c r="A22" s="82"/>
      <c r="B22" s="81"/>
      <c r="C22" s="18" t="s">
        <v>139</v>
      </c>
      <c r="D22" s="30">
        <f t="shared" ref="D22:L22" si="14">D193</f>
        <v>0</v>
      </c>
      <c r="E22" s="30">
        <v>120</v>
      </c>
      <c r="F22" s="30">
        <f t="shared" si="14"/>
        <v>116478.34</v>
      </c>
      <c r="G22" s="30">
        <f t="shared" si="14"/>
        <v>32305.75</v>
      </c>
      <c r="H22" s="30">
        <f t="shared" si="14"/>
        <v>0</v>
      </c>
      <c r="I22" s="30">
        <f t="shared" si="14"/>
        <v>0</v>
      </c>
      <c r="J22" s="30">
        <f t="shared" si="14"/>
        <v>0</v>
      </c>
      <c r="K22" s="30">
        <f t="shared" si="14"/>
        <v>0</v>
      </c>
      <c r="L22" s="30">
        <f t="shared" si="14"/>
        <v>0</v>
      </c>
      <c r="M22" s="30">
        <f t="shared" si="6"/>
        <v>148904.09</v>
      </c>
    </row>
    <row r="23" spans="1:13" s="5" customFormat="1" ht="37.5" x14ac:dyDescent="0.3">
      <c r="A23" s="82"/>
      <c r="B23" s="81"/>
      <c r="C23" s="18" t="s">
        <v>56</v>
      </c>
      <c r="D23" s="30">
        <f t="shared" ref="D23:L23" si="15">D24+D25+D26+D27</f>
        <v>0</v>
      </c>
      <c r="E23" s="30">
        <v>661520.36999999988</v>
      </c>
      <c r="F23" s="30">
        <f t="shared" si="15"/>
        <v>734756.90000000014</v>
      </c>
      <c r="G23" s="30">
        <f t="shared" si="15"/>
        <v>789400.01999999979</v>
      </c>
      <c r="H23" s="30">
        <f t="shared" si="15"/>
        <v>884640.95000000007</v>
      </c>
      <c r="I23" s="30">
        <f>I24+I25+I26+I27</f>
        <v>992357.12999999977</v>
      </c>
      <c r="J23" s="30">
        <f>J24+J25+J26+J27</f>
        <v>1015944.6699999999</v>
      </c>
      <c r="K23" s="30">
        <f t="shared" si="15"/>
        <v>983991.8600000001</v>
      </c>
      <c r="L23" s="30">
        <f t="shared" si="15"/>
        <v>989696.49</v>
      </c>
      <c r="M23" s="30">
        <f>SUM(D23:L23)</f>
        <v>7052308.3900000006</v>
      </c>
    </row>
    <row r="24" spans="1:13" s="9" customFormat="1" ht="37.5" x14ac:dyDescent="0.3">
      <c r="A24" s="82"/>
      <c r="B24" s="81"/>
      <c r="C24" s="18" t="s">
        <v>58</v>
      </c>
      <c r="D24" s="30">
        <f>D42+D300</f>
        <v>0</v>
      </c>
      <c r="E24" s="30">
        <v>658417.09</v>
      </c>
      <c r="F24" s="30">
        <f>F42+F300</f>
        <v>729977.35000000021</v>
      </c>
      <c r="G24" s="30">
        <f>G42+G300</f>
        <v>773041.33999999985</v>
      </c>
      <c r="H24" s="30">
        <f>H42+H300</f>
        <v>872571.56</v>
      </c>
      <c r="I24" s="30">
        <f>I42+I300-0.01</f>
        <v>980246.07999999973</v>
      </c>
      <c r="J24" s="30">
        <f>J42+J300</f>
        <v>1014496.07</v>
      </c>
      <c r="K24" s="30">
        <f>K42+K300</f>
        <v>982544.68</v>
      </c>
      <c r="L24" s="30">
        <f>L42+L300</f>
        <v>988249.30999999994</v>
      </c>
      <c r="M24" s="30">
        <f t="shared" si="6"/>
        <v>6999543.4799999995</v>
      </c>
    </row>
    <row r="25" spans="1:13" s="9" customFormat="1" ht="20.25" x14ac:dyDescent="0.3">
      <c r="A25" s="82"/>
      <c r="B25" s="81"/>
      <c r="C25" s="18" t="s">
        <v>139</v>
      </c>
      <c r="D25" s="30">
        <f>D43</f>
        <v>0</v>
      </c>
      <c r="E25" s="30">
        <v>20.2</v>
      </c>
      <c r="F25" s="30">
        <f t="shared" ref="F25:H26" si="16">F43</f>
        <v>3643.35</v>
      </c>
      <c r="G25" s="30">
        <f t="shared" si="16"/>
        <v>15112.69</v>
      </c>
      <c r="H25" s="30">
        <f t="shared" si="16"/>
        <v>10700</v>
      </c>
      <c r="I25" s="30">
        <f t="shared" ref="I25:L26" si="17">I43</f>
        <v>10700</v>
      </c>
      <c r="J25" s="30">
        <f t="shared" si="17"/>
        <v>0</v>
      </c>
      <c r="K25" s="30">
        <f t="shared" si="17"/>
        <v>0</v>
      </c>
      <c r="L25" s="30">
        <f t="shared" si="17"/>
        <v>0</v>
      </c>
      <c r="M25" s="30">
        <f t="shared" si="6"/>
        <v>40176.240000000005</v>
      </c>
    </row>
    <row r="26" spans="1:13" s="9" customFormat="1" ht="56.25" x14ac:dyDescent="0.3">
      <c r="A26" s="82"/>
      <c r="B26" s="81"/>
      <c r="C26" s="18" t="s">
        <v>140</v>
      </c>
      <c r="D26" s="30">
        <f>D44</f>
        <v>0</v>
      </c>
      <c r="E26" s="30">
        <v>1945.51</v>
      </c>
      <c r="F26" s="30">
        <f>F44</f>
        <v>0</v>
      </c>
      <c r="G26" s="30">
        <f t="shared" si="16"/>
        <v>0</v>
      </c>
      <c r="H26" s="30">
        <f t="shared" si="16"/>
        <v>0</v>
      </c>
      <c r="I26" s="30">
        <f t="shared" si="17"/>
        <v>0</v>
      </c>
      <c r="J26" s="30">
        <f t="shared" si="17"/>
        <v>0</v>
      </c>
      <c r="K26" s="30">
        <f t="shared" si="17"/>
        <v>0</v>
      </c>
      <c r="L26" s="30">
        <f t="shared" si="17"/>
        <v>0</v>
      </c>
      <c r="M26" s="30">
        <f t="shared" si="6"/>
        <v>1945.51</v>
      </c>
    </row>
    <row r="27" spans="1:13" s="5" customFormat="1" ht="56.25" x14ac:dyDescent="0.3">
      <c r="A27" s="82"/>
      <c r="B27" s="81"/>
      <c r="C27" s="18" t="s">
        <v>64</v>
      </c>
      <c r="D27" s="30">
        <f t="shared" ref="D27:L27" si="18">D301</f>
        <v>0</v>
      </c>
      <c r="E27" s="30">
        <v>1137.57</v>
      </c>
      <c r="F27" s="30">
        <f t="shared" si="18"/>
        <v>1136.2</v>
      </c>
      <c r="G27" s="30">
        <f t="shared" si="18"/>
        <v>1245.99</v>
      </c>
      <c r="H27" s="30">
        <f t="shared" si="18"/>
        <v>1369.39</v>
      </c>
      <c r="I27" s="30">
        <f t="shared" si="18"/>
        <v>1411.05</v>
      </c>
      <c r="J27" s="30">
        <f t="shared" si="18"/>
        <v>1448.6</v>
      </c>
      <c r="K27" s="30">
        <f t="shared" si="18"/>
        <v>1447.18</v>
      </c>
      <c r="L27" s="30">
        <f t="shared" si="18"/>
        <v>1447.18</v>
      </c>
      <c r="M27" s="30">
        <f t="shared" si="6"/>
        <v>10643.160000000002</v>
      </c>
    </row>
    <row r="28" spans="1:13" s="5" customFormat="1" ht="37.5" x14ac:dyDescent="0.3">
      <c r="A28" s="82"/>
      <c r="B28" s="81"/>
      <c r="C28" s="18" t="s">
        <v>27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f t="shared" si="6"/>
        <v>0</v>
      </c>
    </row>
    <row r="29" spans="1:13" s="5" customFormat="1" ht="37.5" x14ac:dyDescent="0.3">
      <c r="A29" s="82"/>
      <c r="B29" s="81"/>
      <c r="C29" s="18" t="s">
        <v>28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f t="shared" si="6"/>
        <v>0</v>
      </c>
    </row>
    <row r="30" spans="1:13" s="5" customFormat="1" ht="20.25" x14ac:dyDescent="0.3">
      <c r="A30" s="82"/>
      <c r="B30" s="81"/>
      <c r="C30" s="18" t="s">
        <v>29</v>
      </c>
      <c r="D30" s="30">
        <f>D47+D261+D304</f>
        <v>0</v>
      </c>
      <c r="E30" s="30">
        <v>32348.77</v>
      </c>
      <c r="F30" s="30">
        <f t="shared" ref="F30:L30" si="19">F47+F261+F304</f>
        <v>56783.99</v>
      </c>
      <c r="G30" s="30">
        <f t="shared" si="19"/>
        <v>58292.020000000004</v>
      </c>
      <c r="H30" s="30">
        <f t="shared" si="19"/>
        <v>63788.24</v>
      </c>
      <c r="I30" s="30">
        <f t="shared" si="19"/>
        <v>65785.36</v>
      </c>
      <c r="J30" s="30">
        <f t="shared" si="19"/>
        <v>74163.31</v>
      </c>
      <c r="K30" s="30">
        <f t="shared" si="19"/>
        <v>67431.56</v>
      </c>
      <c r="L30" s="30">
        <f t="shared" si="19"/>
        <v>67431.56</v>
      </c>
      <c r="M30" s="30">
        <f>SUM(D30:L30)</f>
        <v>486024.81</v>
      </c>
    </row>
    <row r="31" spans="1:13" s="5" customFormat="1" ht="150" x14ac:dyDescent="0.3">
      <c r="A31" s="44" t="s">
        <v>3</v>
      </c>
      <c r="B31" s="19" t="s">
        <v>14</v>
      </c>
      <c r="C31" s="46"/>
      <c r="D31" s="30">
        <f t="shared" ref="D31:G31" si="20">D32+D47</f>
        <v>0</v>
      </c>
      <c r="E31" s="30">
        <v>1615380.7500000002</v>
      </c>
      <c r="F31" s="30">
        <f t="shared" si="20"/>
        <v>1833843.5399999996</v>
      </c>
      <c r="G31" s="30">
        <f t="shared" si="20"/>
        <v>1858952.8799999997</v>
      </c>
      <c r="H31" s="30">
        <f>H32+H47</f>
        <v>2037168.33</v>
      </c>
      <c r="I31" s="30">
        <f>I32+I47</f>
        <v>2270256.4999999995</v>
      </c>
      <c r="J31" s="30">
        <f>J32+J47</f>
        <v>2228958.4300000002</v>
      </c>
      <c r="K31" s="30">
        <f>K32+K47</f>
        <v>2238211.89</v>
      </c>
      <c r="L31" s="30">
        <f>L32+L47</f>
        <v>2333030.89</v>
      </c>
      <c r="M31" s="30">
        <f t="shared" si="6"/>
        <v>16415803.210000001</v>
      </c>
    </row>
    <row r="32" spans="1:13" s="5" customFormat="1" ht="20.25" x14ac:dyDescent="0.3">
      <c r="A32" s="83"/>
      <c r="B32" s="84"/>
      <c r="C32" s="20" t="s">
        <v>15</v>
      </c>
      <c r="D32" s="29">
        <f>D50+D65+D80+D95+D110+D125+D185+D155+D140+D170</f>
        <v>0</v>
      </c>
      <c r="E32" s="29">
        <v>1583031.9800000002</v>
      </c>
      <c r="F32" s="29">
        <f t="shared" ref="F32" si="21">F50+F65+F80+F95+F110+F125+F185+F155+F140+F170</f>
        <v>1777059.5499999996</v>
      </c>
      <c r="G32" s="29">
        <f>G50+G65+G80+G95+G110+G125+G185+G155+G140+G170</f>
        <v>1800660.8599999996</v>
      </c>
      <c r="H32" s="34">
        <f>H50+H65+H80+H95+H110+H125+H185+H155+H140+H170</f>
        <v>1973380.09</v>
      </c>
      <c r="I32" s="34">
        <f>I50+I65+I80+I95+I110+I125+I185+I155+I140+I170</f>
        <v>2204471.1399999997</v>
      </c>
      <c r="J32" s="34">
        <f>J50+J65+J80+J95+J110+J125+J185+J155+J140+J170+J201+J217+J233</f>
        <v>2154795.12</v>
      </c>
      <c r="K32" s="34">
        <f>K50+K65+K80+K95+K110+K125+K185+K155+K140+K170+K201+K217+K233</f>
        <v>2170780.33</v>
      </c>
      <c r="L32" s="34">
        <f>L50+L65+L80+L95+L110+L125+L185+L155+L140+L170+L201+L217+L233</f>
        <v>2265599.33</v>
      </c>
      <c r="M32" s="35">
        <f>SUM(D32:L32)</f>
        <v>15929778.399999999</v>
      </c>
    </row>
    <row r="33" spans="1:13" s="5" customFormat="1" ht="37.5" x14ac:dyDescent="0.3">
      <c r="A33" s="83"/>
      <c r="B33" s="84"/>
      <c r="C33" s="20" t="s">
        <v>86</v>
      </c>
      <c r="D33" s="29">
        <f>D34+D35+D36</f>
        <v>0</v>
      </c>
      <c r="E33" s="29">
        <v>226606.58</v>
      </c>
      <c r="F33" s="29">
        <f t="shared" ref="F33:L33" si="22">F34+F35+F36</f>
        <v>207726.06</v>
      </c>
      <c r="G33" s="29">
        <f t="shared" si="22"/>
        <v>135457.1</v>
      </c>
      <c r="H33" s="34">
        <f t="shared" si="22"/>
        <v>193418.73</v>
      </c>
      <c r="I33" s="34">
        <f t="shared" si="22"/>
        <v>201314.65</v>
      </c>
      <c r="J33" s="34">
        <f>J34+J35+J36</f>
        <v>81505.45</v>
      </c>
      <c r="K33" s="34">
        <f t="shared" si="22"/>
        <v>73811.22</v>
      </c>
      <c r="L33" s="34">
        <f t="shared" si="22"/>
        <v>71539.679999999993</v>
      </c>
      <c r="M33" s="35">
        <f t="shared" si="6"/>
        <v>1191379.47</v>
      </c>
    </row>
    <row r="34" spans="1:13" s="5" customFormat="1" ht="37.5" x14ac:dyDescent="0.3">
      <c r="A34" s="83"/>
      <c r="B34" s="84"/>
      <c r="C34" s="20" t="s">
        <v>87</v>
      </c>
      <c r="D34" s="29">
        <f t="shared" ref="D34:L35" si="23">D52+D67+D82+D97+D112+D127+D157+D187</f>
        <v>0</v>
      </c>
      <c r="E34" s="29">
        <v>43677.71</v>
      </c>
      <c r="F34" s="29">
        <f t="shared" si="23"/>
        <v>118115.98</v>
      </c>
      <c r="G34" s="29">
        <f t="shared" ref="G34:L34" si="24">G52+G67+G82+G97+G112+G127+G157+G187+G142+G172</f>
        <v>120930.75</v>
      </c>
      <c r="H34" s="34">
        <f t="shared" si="24"/>
        <v>193418.73</v>
      </c>
      <c r="I34" s="34">
        <f t="shared" si="24"/>
        <v>201314.65</v>
      </c>
      <c r="J34" s="34">
        <f t="shared" si="24"/>
        <v>81505.45</v>
      </c>
      <c r="K34" s="34">
        <f t="shared" si="24"/>
        <v>73811.22</v>
      </c>
      <c r="L34" s="34">
        <f t="shared" si="24"/>
        <v>71539.679999999993</v>
      </c>
      <c r="M34" s="35">
        <f t="shared" si="6"/>
        <v>904314.16999999993</v>
      </c>
    </row>
    <row r="35" spans="1:13" s="5" customFormat="1" ht="20.25" x14ac:dyDescent="0.3">
      <c r="A35" s="83"/>
      <c r="B35" s="84"/>
      <c r="C35" s="20" t="s">
        <v>139</v>
      </c>
      <c r="D35" s="29">
        <f t="shared" si="23"/>
        <v>0</v>
      </c>
      <c r="E35" s="29">
        <v>1880</v>
      </c>
      <c r="F35" s="29">
        <f t="shared" si="23"/>
        <v>89610.08</v>
      </c>
      <c r="G35" s="29">
        <f>G53+G68+G83+G98+G113+G128+G158+G188</f>
        <v>14526.35</v>
      </c>
      <c r="H35" s="34">
        <f t="shared" si="23"/>
        <v>0</v>
      </c>
      <c r="I35" s="34">
        <f>I53+I68+I83+I98+I113+I128+I158+I188</f>
        <v>0</v>
      </c>
      <c r="J35" s="34">
        <f t="shared" si="23"/>
        <v>0</v>
      </c>
      <c r="K35" s="34">
        <f t="shared" si="23"/>
        <v>0</v>
      </c>
      <c r="L35" s="34">
        <f t="shared" si="23"/>
        <v>0</v>
      </c>
      <c r="M35" s="35">
        <f>SUM(F35:L35)</f>
        <v>104136.43000000001</v>
      </c>
    </row>
    <row r="36" spans="1:13" s="5" customFormat="1" ht="56.25" x14ac:dyDescent="0.3">
      <c r="A36" s="83"/>
      <c r="B36" s="84"/>
      <c r="C36" s="20" t="s">
        <v>140</v>
      </c>
      <c r="D36" s="29">
        <f>D189</f>
        <v>0</v>
      </c>
      <c r="E36" s="29">
        <v>181048.87</v>
      </c>
      <c r="F36" s="29">
        <f t="shared" ref="F36:L36" si="25">F189</f>
        <v>0</v>
      </c>
      <c r="G36" s="29">
        <f t="shared" si="25"/>
        <v>0</v>
      </c>
      <c r="H36" s="34">
        <f t="shared" si="25"/>
        <v>0</v>
      </c>
      <c r="I36" s="34">
        <f t="shared" si="25"/>
        <v>0</v>
      </c>
      <c r="J36" s="34">
        <f t="shared" si="25"/>
        <v>0</v>
      </c>
      <c r="K36" s="34">
        <f t="shared" si="25"/>
        <v>0</v>
      </c>
      <c r="L36" s="34">
        <f t="shared" si="25"/>
        <v>0</v>
      </c>
      <c r="M36" s="35">
        <f t="shared" ref="M36:M47" si="26">SUM(D36:L36)</f>
        <v>181048.87</v>
      </c>
    </row>
    <row r="37" spans="1:13" s="5" customFormat="1" ht="37.5" x14ac:dyDescent="0.3">
      <c r="A37" s="83"/>
      <c r="B37" s="84"/>
      <c r="C37" s="20" t="s">
        <v>65</v>
      </c>
      <c r="D37" s="29">
        <f>D38+D39+D40</f>
        <v>0</v>
      </c>
      <c r="E37" s="29">
        <v>726557.4</v>
      </c>
      <c r="F37" s="29">
        <f t="shared" ref="F37:L37" si="27">F38+F39+F40</f>
        <v>867467.22000000009</v>
      </c>
      <c r="G37" s="29">
        <f t="shared" si="27"/>
        <v>910438.71</v>
      </c>
      <c r="H37" s="34">
        <f>H38+H39+H40</f>
        <v>935136.46000000008</v>
      </c>
      <c r="I37" s="34">
        <f t="shared" si="27"/>
        <v>1052590.51</v>
      </c>
      <c r="J37" s="34">
        <f t="shared" si="27"/>
        <v>987110.83</v>
      </c>
      <c r="K37" s="34">
        <f t="shared" si="27"/>
        <v>983059.28999999992</v>
      </c>
      <c r="L37" s="34">
        <f t="shared" si="27"/>
        <v>982914.29999999993</v>
      </c>
      <c r="M37" s="35">
        <f t="shared" si="26"/>
        <v>7445274.7199999997</v>
      </c>
    </row>
    <row r="38" spans="1:13" s="5" customFormat="1" ht="37.5" x14ac:dyDescent="0.3">
      <c r="A38" s="83"/>
      <c r="B38" s="84"/>
      <c r="C38" s="20" t="s">
        <v>66</v>
      </c>
      <c r="D38" s="29">
        <f>D55+D70+D85+D100+D115+D130+D191+D160+D145+D175</f>
        <v>0</v>
      </c>
      <c r="E38" s="29">
        <v>714881.09</v>
      </c>
      <c r="F38" s="29">
        <f t="shared" ref="F38:L38" si="28">F55+F70+F85+F100+F115+F130+F191+F160+F145+F175</f>
        <v>750988.88000000012</v>
      </c>
      <c r="G38" s="29">
        <f t="shared" si="28"/>
        <v>878132.96</v>
      </c>
      <c r="H38" s="34">
        <f>H55+H70+H85+H100+H115+H130+H191+H160+H145+H175</f>
        <v>935136.46000000008</v>
      </c>
      <c r="I38" s="34">
        <f t="shared" si="28"/>
        <v>1052590.51</v>
      </c>
      <c r="J38" s="34">
        <f t="shared" si="28"/>
        <v>987110.83</v>
      </c>
      <c r="K38" s="34">
        <f t="shared" si="28"/>
        <v>983059.28999999992</v>
      </c>
      <c r="L38" s="34">
        <f t="shared" si="28"/>
        <v>982914.29999999993</v>
      </c>
      <c r="M38" s="35">
        <f t="shared" si="26"/>
        <v>7284814.3200000003</v>
      </c>
    </row>
    <row r="39" spans="1:13" s="5" customFormat="1" ht="56.25" x14ac:dyDescent="0.3">
      <c r="A39" s="83"/>
      <c r="B39" s="84"/>
      <c r="C39" s="20" t="s">
        <v>141</v>
      </c>
      <c r="D39" s="29">
        <f t="shared" ref="D39:L40" si="29">D56+D71+D86+D101+D116+D131+D161+D192</f>
        <v>0</v>
      </c>
      <c r="E39" s="29">
        <v>11556.31</v>
      </c>
      <c r="F39" s="29">
        <f t="shared" si="29"/>
        <v>0</v>
      </c>
      <c r="G39" s="29">
        <f t="shared" si="29"/>
        <v>0</v>
      </c>
      <c r="H39" s="34">
        <f t="shared" si="29"/>
        <v>0</v>
      </c>
      <c r="I39" s="34">
        <f t="shared" si="29"/>
        <v>0</v>
      </c>
      <c r="J39" s="34">
        <f t="shared" si="29"/>
        <v>0</v>
      </c>
      <c r="K39" s="34">
        <f t="shared" si="29"/>
        <v>0</v>
      </c>
      <c r="L39" s="34">
        <f t="shared" si="29"/>
        <v>0</v>
      </c>
      <c r="M39" s="35">
        <f t="shared" si="26"/>
        <v>11556.31</v>
      </c>
    </row>
    <row r="40" spans="1:13" s="5" customFormat="1" ht="75" x14ac:dyDescent="0.3">
      <c r="A40" s="83"/>
      <c r="B40" s="84"/>
      <c r="C40" s="20" t="s">
        <v>138</v>
      </c>
      <c r="D40" s="29">
        <f t="shared" si="29"/>
        <v>0</v>
      </c>
      <c r="E40" s="29">
        <v>120</v>
      </c>
      <c r="F40" s="29">
        <f t="shared" si="29"/>
        <v>116478.34</v>
      </c>
      <c r="G40" s="29">
        <f t="shared" si="29"/>
        <v>32305.75</v>
      </c>
      <c r="H40" s="34">
        <f t="shared" si="29"/>
        <v>0</v>
      </c>
      <c r="I40" s="34">
        <f t="shared" si="29"/>
        <v>0</v>
      </c>
      <c r="J40" s="34">
        <f t="shared" si="29"/>
        <v>0</v>
      </c>
      <c r="K40" s="34">
        <f t="shared" si="29"/>
        <v>0</v>
      </c>
      <c r="L40" s="34">
        <f t="shared" si="29"/>
        <v>0</v>
      </c>
      <c r="M40" s="35">
        <f t="shared" si="26"/>
        <v>148904.09</v>
      </c>
    </row>
    <row r="41" spans="1:13" s="5" customFormat="1" ht="37.5" x14ac:dyDescent="0.3">
      <c r="A41" s="83"/>
      <c r="B41" s="84"/>
      <c r="C41" s="20" t="s">
        <v>67</v>
      </c>
      <c r="D41" s="29">
        <f>D42+D43+D44</f>
        <v>0</v>
      </c>
      <c r="E41" s="29">
        <v>629867.99999999988</v>
      </c>
      <c r="F41" s="29">
        <f t="shared" ref="F41:L41" si="30">F42+F43+F44</f>
        <v>701866.27000000014</v>
      </c>
      <c r="G41" s="29">
        <f t="shared" si="30"/>
        <v>754765.04999999981</v>
      </c>
      <c r="H41" s="34">
        <f t="shared" si="30"/>
        <v>844824.9</v>
      </c>
      <c r="I41" s="34">
        <f t="shared" si="30"/>
        <v>950565.98999999976</v>
      </c>
      <c r="J41" s="34">
        <f t="shared" si="30"/>
        <v>971102.12</v>
      </c>
      <c r="K41" s="34">
        <f t="shared" si="30"/>
        <v>938818.27</v>
      </c>
      <c r="L41" s="34">
        <f t="shared" si="30"/>
        <v>944523.07</v>
      </c>
      <c r="M41" s="35">
        <f t="shared" si="26"/>
        <v>6736333.6699999999</v>
      </c>
    </row>
    <row r="42" spans="1:13" s="5" customFormat="1" ht="37.5" x14ac:dyDescent="0.3">
      <c r="A42" s="83"/>
      <c r="B42" s="84"/>
      <c r="C42" s="20" t="s">
        <v>68</v>
      </c>
      <c r="D42" s="29">
        <f t="shared" ref="D42:J42" si="31">D59+D74+D89+D104+D195+D119+D134+D164+D149</f>
        <v>0</v>
      </c>
      <c r="E42" s="29">
        <v>627902.28999999992</v>
      </c>
      <c r="F42" s="29">
        <f t="shared" si="31"/>
        <v>698222.92000000016</v>
      </c>
      <c r="G42" s="29">
        <f t="shared" si="31"/>
        <v>739652.35999999987</v>
      </c>
      <c r="H42" s="34">
        <f>H59+H74+H89+H104+H195+H119+H134+H164+H149</f>
        <v>834124.9</v>
      </c>
      <c r="I42" s="34">
        <f>I59+I74+I89+I104+I195+I119+I134+I164+I149+0.01</f>
        <v>939865.98999999976</v>
      </c>
      <c r="J42" s="34">
        <f t="shared" si="31"/>
        <v>971102.12</v>
      </c>
      <c r="K42" s="34">
        <f>K59+K74+K89+K104+K195+K119+K134+K164+K149</f>
        <v>938818.27</v>
      </c>
      <c r="L42" s="34">
        <f>L59+L74+L89+L104+L195+L119+L134+L164+L149</f>
        <v>944523.07</v>
      </c>
      <c r="M42" s="35">
        <f t="shared" si="26"/>
        <v>6694211.9199999999</v>
      </c>
    </row>
    <row r="43" spans="1:13" s="5" customFormat="1" ht="20.25" x14ac:dyDescent="0.3">
      <c r="A43" s="83"/>
      <c r="B43" s="84"/>
      <c r="C43" s="20" t="s">
        <v>139</v>
      </c>
      <c r="D43" s="29">
        <f t="shared" ref="D43:L44" si="32">D60+D75+D90+D105+D120+D135+D165+D196</f>
        <v>0</v>
      </c>
      <c r="E43" s="29">
        <v>20.2</v>
      </c>
      <c r="F43" s="29">
        <f t="shared" si="32"/>
        <v>3643.35</v>
      </c>
      <c r="G43" s="29">
        <f>G60+G75+G90+G105+G120+G135+G165+G196</f>
        <v>15112.69</v>
      </c>
      <c r="H43" s="34">
        <f>H60+H75+H90+H105+H120+H135+H165+H196</f>
        <v>10700</v>
      </c>
      <c r="I43" s="34">
        <f t="shared" si="32"/>
        <v>10700</v>
      </c>
      <c r="J43" s="34">
        <f t="shared" si="32"/>
        <v>0</v>
      </c>
      <c r="K43" s="34">
        <f t="shared" si="32"/>
        <v>0</v>
      </c>
      <c r="L43" s="34">
        <f t="shared" si="32"/>
        <v>0</v>
      </c>
      <c r="M43" s="35">
        <f t="shared" si="26"/>
        <v>40176.240000000005</v>
      </c>
    </row>
    <row r="44" spans="1:13" s="5" customFormat="1" ht="56.25" x14ac:dyDescent="0.3">
      <c r="A44" s="83"/>
      <c r="B44" s="84"/>
      <c r="C44" s="20" t="s">
        <v>142</v>
      </c>
      <c r="D44" s="29">
        <f t="shared" si="32"/>
        <v>0</v>
      </c>
      <c r="E44" s="29">
        <v>1945.51</v>
      </c>
      <c r="F44" s="29">
        <f t="shared" si="32"/>
        <v>0</v>
      </c>
      <c r="G44" s="29">
        <f t="shared" si="32"/>
        <v>0</v>
      </c>
      <c r="H44" s="34">
        <f t="shared" si="32"/>
        <v>0</v>
      </c>
      <c r="I44" s="34">
        <f t="shared" si="32"/>
        <v>0</v>
      </c>
      <c r="J44" s="34">
        <f t="shared" si="32"/>
        <v>0</v>
      </c>
      <c r="K44" s="34">
        <f t="shared" si="32"/>
        <v>0</v>
      </c>
      <c r="L44" s="34">
        <f t="shared" si="32"/>
        <v>0</v>
      </c>
      <c r="M44" s="35">
        <f t="shared" si="26"/>
        <v>1945.51</v>
      </c>
    </row>
    <row r="45" spans="1:13" s="5" customFormat="1" ht="37.5" x14ac:dyDescent="0.3">
      <c r="A45" s="83"/>
      <c r="B45" s="84"/>
      <c r="C45" s="18" t="s">
        <v>27</v>
      </c>
      <c r="D45" s="29">
        <v>0</v>
      </c>
      <c r="E45" s="29">
        <v>0</v>
      </c>
      <c r="F45" s="29">
        <v>0</v>
      </c>
      <c r="G45" s="29">
        <v>0</v>
      </c>
      <c r="H45" s="34">
        <v>0</v>
      </c>
      <c r="I45" s="34">
        <v>0</v>
      </c>
      <c r="J45" s="88">
        <v>0</v>
      </c>
      <c r="K45" s="88">
        <v>0</v>
      </c>
      <c r="L45" s="88">
        <v>0</v>
      </c>
      <c r="M45" s="35">
        <f t="shared" si="26"/>
        <v>0</v>
      </c>
    </row>
    <row r="46" spans="1:13" s="5" customFormat="1" ht="37.5" x14ac:dyDescent="0.3">
      <c r="A46" s="83"/>
      <c r="B46" s="84"/>
      <c r="C46" s="18" t="s">
        <v>28</v>
      </c>
      <c r="D46" s="29">
        <v>0</v>
      </c>
      <c r="E46" s="29">
        <v>0</v>
      </c>
      <c r="F46" s="29">
        <v>0</v>
      </c>
      <c r="G46" s="29">
        <v>0</v>
      </c>
      <c r="H46" s="34">
        <v>0</v>
      </c>
      <c r="I46" s="34">
        <v>0</v>
      </c>
      <c r="J46" s="88">
        <v>0</v>
      </c>
      <c r="K46" s="88">
        <v>0</v>
      </c>
      <c r="L46" s="88">
        <v>0</v>
      </c>
      <c r="M46" s="35">
        <f t="shared" si="26"/>
        <v>0</v>
      </c>
    </row>
    <row r="47" spans="1:13" s="5" customFormat="1" ht="20.25" x14ac:dyDescent="0.3">
      <c r="A47" s="83"/>
      <c r="B47" s="84"/>
      <c r="C47" s="18" t="s">
        <v>29</v>
      </c>
      <c r="D47" s="29">
        <f t="shared" ref="D47:L47" si="33">D63+D78+D93+D123+D138</f>
        <v>0</v>
      </c>
      <c r="E47" s="29">
        <v>32348.77</v>
      </c>
      <c r="F47" s="29">
        <f t="shared" si="33"/>
        <v>56783.99</v>
      </c>
      <c r="G47" s="29">
        <f t="shared" si="33"/>
        <v>58292.020000000004</v>
      </c>
      <c r="H47" s="34">
        <f t="shared" si="33"/>
        <v>63788.24</v>
      </c>
      <c r="I47" s="34">
        <f>I63+I78+I93+I123+I138</f>
        <v>65785.36</v>
      </c>
      <c r="J47" s="34">
        <f t="shared" si="33"/>
        <v>74163.31</v>
      </c>
      <c r="K47" s="34">
        <f t="shared" si="33"/>
        <v>67431.56</v>
      </c>
      <c r="L47" s="34">
        <f t="shared" si="33"/>
        <v>67431.56</v>
      </c>
      <c r="M47" s="35">
        <f t="shared" si="26"/>
        <v>486024.81</v>
      </c>
    </row>
    <row r="48" spans="1:13" s="5" customFormat="1" ht="20.25" x14ac:dyDescent="0.3">
      <c r="A48" s="44"/>
      <c r="B48" s="21" t="s">
        <v>16</v>
      </c>
      <c r="C48" s="18"/>
      <c r="D48" s="29"/>
      <c r="E48" s="29"/>
      <c r="F48" s="29"/>
      <c r="G48" s="29"/>
      <c r="H48" s="34"/>
      <c r="I48" s="34"/>
      <c r="J48" s="89"/>
      <c r="K48" s="89"/>
      <c r="L48" s="89"/>
      <c r="M48" s="35"/>
    </row>
    <row r="49" spans="1:13" s="5" customFormat="1" ht="112.5" x14ac:dyDescent="0.3">
      <c r="A49" s="44" t="s">
        <v>38</v>
      </c>
      <c r="B49" s="22" t="s">
        <v>18</v>
      </c>
      <c r="C49" s="46"/>
      <c r="D49" s="30">
        <f t="shared" ref="D49:J49" si="34">D50+D63</f>
        <v>0</v>
      </c>
      <c r="E49" s="30">
        <v>500173.3</v>
      </c>
      <c r="F49" s="30">
        <f t="shared" si="34"/>
        <v>535174.29</v>
      </c>
      <c r="G49" s="30">
        <f>G50+G63</f>
        <v>610675.39999999991</v>
      </c>
      <c r="H49" s="35">
        <f>H50+H63</f>
        <v>642569.77</v>
      </c>
      <c r="I49" s="35">
        <f>I50+I63</f>
        <v>760840.5199999999</v>
      </c>
      <c r="J49" s="35">
        <f t="shared" si="34"/>
        <v>793857.52</v>
      </c>
      <c r="K49" s="35">
        <f>K50+K63</f>
        <v>789872.05</v>
      </c>
      <c r="L49" s="35">
        <f>L50+L63</f>
        <v>791692.09000000008</v>
      </c>
      <c r="M49" s="35">
        <f t="shared" ref="M49:M80" si="35">SUM(D49:L49)</f>
        <v>5424854.9399999995</v>
      </c>
    </row>
    <row r="50" spans="1:13" s="6" customFormat="1" ht="20.25" x14ac:dyDescent="0.3">
      <c r="A50" s="85"/>
      <c r="B50" s="75"/>
      <c r="C50" s="18" t="s">
        <v>15</v>
      </c>
      <c r="D50" s="29">
        <f t="shared" ref="D50:G50" si="36">D51+D54+D58</f>
        <v>0</v>
      </c>
      <c r="E50" s="29">
        <v>498515.61</v>
      </c>
      <c r="F50" s="29">
        <f t="shared" si="36"/>
        <v>532024.57000000007</v>
      </c>
      <c r="G50" s="29">
        <f t="shared" si="36"/>
        <v>607045.41999999993</v>
      </c>
      <c r="H50" s="34">
        <f>H51+H54+H58</f>
        <v>638203.21</v>
      </c>
      <c r="I50" s="34">
        <f>I51+I54+I58</f>
        <v>756578.91999999993</v>
      </c>
      <c r="J50" s="34">
        <f>J51+J54+J58</f>
        <v>789377.46</v>
      </c>
      <c r="K50" s="34">
        <f t="shared" ref="K50:L50" si="37">K51+K54+K58</f>
        <v>785763.28</v>
      </c>
      <c r="L50" s="34">
        <f t="shared" si="37"/>
        <v>787583.32000000007</v>
      </c>
      <c r="M50" s="35">
        <f t="shared" si="35"/>
        <v>5395091.79</v>
      </c>
    </row>
    <row r="51" spans="1:13" s="6" customFormat="1" ht="37.5" x14ac:dyDescent="0.3">
      <c r="A51" s="85"/>
      <c r="B51" s="75"/>
      <c r="C51" s="18" t="s">
        <v>63</v>
      </c>
      <c r="D51" s="29">
        <v>0</v>
      </c>
      <c r="E51" s="29">
        <v>0</v>
      </c>
      <c r="F51" s="29">
        <v>0</v>
      </c>
      <c r="G51" s="29">
        <v>0</v>
      </c>
      <c r="H51" s="34">
        <v>0</v>
      </c>
      <c r="I51" s="34">
        <v>0</v>
      </c>
      <c r="J51" s="74">
        <v>0</v>
      </c>
      <c r="K51" s="74">
        <v>0</v>
      </c>
      <c r="L51" s="74">
        <v>0</v>
      </c>
      <c r="M51" s="35">
        <f t="shared" si="35"/>
        <v>0</v>
      </c>
    </row>
    <row r="52" spans="1:13" s="6" customFormat="1" ht="37.5" x14ac:dyDescent="0.3">
      <c r="A52" s="85"/>
      <c r="B52" s="75"/>
      <c r="C52" s="18" t="s">
        <v>88</v>
      </c>
      <c r="D52" s="29">
        <v>0</v>
      </c>
      <c r="E52" s="29">
        <v>0</v>
      </c>
      <c r="F52" s="29">
        <v>0</v>
      </c>
      <c r="G52" s="29">
        <v>0</v>
      </c>
      <c r="H52" s="34">
        <v>0</v>
      </c>
      <c r="I52" s="34">
        <v>0</v>
      </c>
      <c r="J52" s="74">
        <v>0</v>
      </c>
      <c r="K52" s="74">
        <v>0</v>
      </c>
      <c r="L52" s="74">
        <v>0</v>
      </c>
      <c r="M52" s="35">
        <f t="shared" si="35"/>
        <v>0</v>
      </c>
    </row>
    <row r="53" spans="1:13" s="6" customFormat="1" ht="20.25" x14ac:dyDescent="0.3">
      <c r="A53" s="85"/>
      <c r="B53" s="75"/>
      <c r="C53" s="18" t="s">
        <v>32</v>
      </c>
      <c r="D53" s="29">
        <v>0</v>
      </c>
      <c r="E53" s="29">
        <v>0</v>
      </c>
      <c r="F53" s="29">
        <v>0</v>
      </c>
      <c r="G53" s="29">
        <v>0</v>
      </c>
      <c r="H53" s="34">
        <v>0</v>
      </c>
      <c r="I53" s="34">
        <v>0</v>
      </c>
      <c r="J53" s="74">
        <v>0</v>
      </c>
      <c r="K53" s="74">
        <v>0</v>
      </c>
      <c r="L53" s="74">
        <v>0</v>
      </c>
      <c r="M53" s="35">
        <f t="shared" si="35"/>
        <v>0</v>
      </c>
    </row>
    <row r="54" spans="1:13" s="6" customFormat="1" ht="37.5" x14ac:dyDescent="0.3">
      <c r="A54" s="85"/>
      <c r="B54" s="75"/>
      <c r="C54" s="18" t="s">
        <v>54</v>
      </c>
      <c r="D54" s="29">
        <f t="shared" ref="D54:L54" si="38">D55+D56+D57</f>
        <v>0</v>
      </c>
      <c r="E54" s="29">
        <v>240987.69</v>
      </c>
      <c r="F54" s="29">
        <f t="shared" si="38"/>
        <v>260002.63</v>
      </c>
      <c r="G54" s="29">
        <f t="shared" si="38"/>
        <v>301606.07</v>
      </c>
      <c r="H54" s="29">
        <f t="shared" si="38"/>
        <v>299101.56</v>
      </c>
      <c r="I54" s="29">
        <f t="shared" si="38"/>
        <v>369811.51</v>
      </c>
      <c r="J54" s="90">
        <f t="shared" si="38"/>
        <v>353608.65</v>
      </c>
      <c r="K54" s="90">
        <f t="shared" si="38"/>
        <v>353608.65</v>
      </c>
      <c r="L54" s="90">
        <f t="shared" si="38"/>
        <v>353608.65</v>
      </c>
      <c r="M54" s="30">
        <f>SUM(D54:L54)</f>
        <v>2532335.4099999997</v>
      </c>
    </row>
    <row r="55" spans="1:13" s="6" customFormat="1" ht="37.5" x14ac:dyDescent="0.3">
      <c r="A55" s="85"/>
      <c r="B55" s="75"/>
      <c r="C55" s="18" t="s">
        <v>89</v>
      </c>
      <c r="D55" s="29"/>
      <c r="E55" s="29">
        <v>240987.69</v>
      </c>
      <c r="F55" s="29">
        <v>260002.63</v>
      </c>
      <c r="G55" s="29">
        <v>301606.07</v>
      </c>
      <c r="H55" s="29">
        <v>299101.56</v>
      </c>
      <c r="I55" s="29">
        <v>369811.51</v>
      </c>
      <c r="J55" s="29">
        <v>353608.65</v>
      </c>
      <c r="K55" s="29">
        <v>353608.65</v>
      </c>
      <c r="L55" s="29">
        <v>353608.65</v>
      </c>
      <c r="M55" s="30">
        <f t="shared" si="35"/>
        <v>2532335.4099999997</v>
      </c>
    </row>
    <row r="56" spans="1:13" s="6" customFormat="1" ht="56.25" x14ac:dyDescent="0.3">
      <c r="A56" s="85"/>
      <c r="B56" s="75"/>
      <c r="C56" s="18" t="s">
        <v>143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90">
        <v>0</v>
      </c>
      <c r="K56" s="90">
        <v>0</v>
      </c>
      <c r="L56" s="90">
        <v>0</v>
      </c>
      <c r="M56" s="30">
        <f t="shared" si="35"/>
        <v>0</v>
      </c>
    </row>
    <row r="57" spans="1:13" s="6" customFormat="1" ht="37.5" x14ac:dyDescent="0.3">
      <c r="A57" s="85"/>
      <c r="B57" s="75"/>
      <c r="C57" s="18" t="s">
        <v>144</v>
      </c>
      <c r="D57" s="29">
        <v>0</v>
      </c>
      <c r="E57" s="29">
        <v>0</v>
      </c>
      <c r="F57" s="29">
        <v>0</v>
      </c>
      <c r="G57" s="29">
        <v>0</v>
      </c>
      <c r="H57" s="34">
        <v>0</v>
      </c>
      <c r="I57" s="34">
        <v>0</v>
      </c>
      <c r="J57" s="74">
        <v>0</v>
      </c>
      <c r="K57" s="74">
        <v>0</v>
      </c>
      <c r="L57" s="74">
        <v>0</v>
      </c>
      <c r="M57" s="35">
        <f t="shared" si="35"/>
        <v>0</v>
      </c>
    </row>
    <row r="58" spans="1:13" s="6" customFormat="1" ht="37.5" x14ac:dyDescent="0.3">
      <c r="A58" s="85"/>
      <c r="B58" s="75"/>
      <c r="C58" s="18" t="s">
        <v>91</v>
      </c>
      <c r="D58" s="29">
        <f>D59+D60</f>
        <v>0</v>
      </c>
      <c r="E58" s="29">
        <v>257527.92</v>
      </c>
      <c r="F58" s="29">
        <f t="shared" ref="F58:L58" si="39">F59</f>
        <v>272021.94</v>
      </c>
      <c r="G58" s="29">
        <f t="shared" si="39"/>
        <v>305439.34999999998</v>
      </c>
      <c r="H58" s="34">
        <f t="shared" si="39"/>
        <v>339101.65</v>
      </c>
      <c r="I58" s="34">
        <f t="shared" si="39"/>
        <v>386767.41</v>
      </c>
      <c r="J58" s="74">
        <f t="shared" si="39"/>
        <v>435768.81</v>
      </c>
      <c r="K58" s="74">
        <f t="shared" si="39"/>
        <v>432154.63</v>
      </c>
      <c r="L58" s="74">
        <f t="shared" si="39"/>
        <v>433974.67</v>
      </c>
      <c r="M58" s="35">
        <f t="shared" si="35"/>
        <v>2862756.38</v>
      </c>
    </row>
    <row r="59" spans="1:13" s="6" customFormat="1" ht="37.5" x14ac:dyDescent="0.3">
      <c r="A59" s="85"/>
      <c r="B59" s="75"/>
      <c r="C59" s="18" t="s">
        <v>92</v>
      </c>
      <c r="D59" s="29"/>
      <c r="E59" s="29">
        <v>257527.92</v>
      </c>
      <c r="F59" s="29">
        <v>272021.94</v>
      </c>
      <c r="G59" s="29">
        <v>305439.34999999998</v>
      </c>
      <c r="H59" s="34">
        <v>339101.65</v>
      </c>
      <c r="I59" s="29">
        <v>386767.41</v>
      </c>
      <c r="J59" s="29">
        <v>435768.81</v>
      </c>
      <c r="K59" s="29">
        <v>432154.63</v>
      </c>
      <c r="L59" s="29">
        <v>433974.67</v>
      </c>
      <c r="M59" s="35">
        <f t="shared" si="35"/>
        <v>2862756.38</v>
      </c>
    </row>
    <row r="60" spans="1:13" s="6" customFormat="1" ht="20.25" x14ac:dyDescent="0.3">
      <c r="A60" s="85"/>
      <c r="B60" s="75"/>
      <c r="C60" s="18" t="s">
        <v>139</v>
      </c>
      <c r="D60" s="29">
        <v>0</v>
      </c>
      <c r="E60" s="29">
        <v>0</v>
      </c>
      <c r="F60" s="29">
        <v>0</v>
      </c>
      <c r="G60" s="29">
        <v>0</v>
      </c>
      <c r="H60" s="34">
        <v>0</v>
      </c>
      <c r="I60" s="34">
        <v>0</v>
      </c>
      <c r="J60" s="74">
        <v>0</v>
      </c>
      <c r="K60" s="74">
        <v>0</v>
      </c>
      <c r="L60" s="74">
        <v>0</v>
      </c>
      <c r="M60" s="35">
        <f t="shared" si="35"/>
        <v>0</v>
      </c>
    </row>
    <row r="61" spans="1:13" s="6" customFormat="1" ht="56.25" x14ac:dyDescent="0.3">
      <c r="A61" s="85"/>
      <c r="B61" s="75"/>
      <c r="C61" s="18" t="s">
        <v>145</v>
      </c>
      <c r="D61" s="29">
        <v>0</v>
      </c>
      <c r="E61" s="29">
        <v>0</v>
      </c>
      <c r="F61" s="29">
        <v>0</v>
      </c>
      <c r="G61" s="29">
        <v>0</v>
      </c>
      <c r="H61" s="34">
        <v>0</v>
      </c>
      <c r="I61" s="34">
        <v>0</v>
      </c>
      <c r="J61" s="74">
        <v>0</v>
      </c>
      <c r="K61" s="74">
        <v>0</v>
      </c>
      <c r="L61" s="74">
        <v>0</v>
      </c>
      <c r="M61" s="35">
        <f t="shared" si="35"/>
        <v>0</v>
      </c>
    </row>
    <row r="62" spans="1:13" s="6" customFormat="1" ht="37.5" x14ac:dyDescent="0.3">
      <c r="A62" s="85"/>
      <c r="B62" s="75"/>
      <c r="C62" s="18" t="s">
        <v>28</v>
      </c>
      <c r="D62" s="29">
        <v>0</v>
      </c>
      <c r="E62" s="29">
        <v>0</v>
      </c>
      <c r="F62" s="29">
        <v>0</v>
      </c>
      <c r="G62" s="29">
        <v>0</v>
      </c>
      <c r="H62" s="34">
        <v>0</v>
      </c>
      <c r="I62" s="34">
        <v>0</v>
      </c>
      <c r="J62" s="74">
        <v>0</v>
      </c>
      <c r="K62" s="74">
        <v>0</v>
      </c>
      <c r="L62" s="74">
        <v>0</v>
      </c>
      <c r="M62" s="35">
        <f t="shared" si="35"/>
        <v>0</v>
      </c>
    </row>
    <row r="63" spans="1:13" s="6" customFormat="1" ht="20.25" x14ac:dyDescent="0.3">
      <c r="A63" s="85"/>
      <c r="B63" s="75"/>
      <c r="C63" s="18" t="s">
        <v>29</v>
      </c>
      <c r="D63" s="29"/>
      <c r="E63" s="29">
        <v>1657.69</v>
      </c>
      <c r="F63" s="29">
        <v>3149.72</v>
      </c>
      <c r="G63" s="29">
        <v>3629.98</v>
      </c>
      <c r="H63" s="34">
        <v>4366.5600000000004</v>
      </c>
      <c r="I63" s="29">
        <v>4261.6000000000004</v>
      </c>
      <c r="J63" s="29">
        <v>4480.0600000000004</v>
      </c>
      <c r="K63" s="29">
        <v>4108.7700000000004</v>
      </c>
      <c r="L63" s="29">
        <v>4108.7700000000004</v>
      </c>
      <c r="M63" s="30">
        <f t="shared" si="35"/>
        <v>29763.150000000005</v>
      </c>
    </row>
    <row r="64" spans="1:13" s="5" customFormat="1" ht="131.25" x14ac:dyDescent="0.3">
      <c r="A64" s="44" t="s">
        <v>39</v>
      </c>
      <c r="B64" s="22" t="s">
        <v>19</v>
      </c>
      <c r="C64" s="46"/>
      <c r="D64" s="30">
        <f t="shared" ref="D64:G64" si="40">D65+D78</f>
        <v>0</v>
      </c>
      <c r="E64" s="30">
        <v>708310.03</v>
      </c>
      <c r="F64" s="30">
        <f t="shared" si="40"/>
        <v>793847.69</v>
      </c>
      <c r="G64" s="30">
        <f t="shared" si="40"/>
        <v>882292.6100000001</v>
      </c>
      <c r="H64" s="30">
        <f>H65+H78</f>
        <v>970636.22000000009</v>
      </c>
      <c r="I64" s="30">
        <f>I65+I78</f>
        <v>1095308.07</v>
      </c>
      <c r="J64" s="30">
        <f>J65+J78</f>
        <v>1006436.45</v>
      </c>
      <c r="K64" s="30">
        <f>K65+K78</f>
        <v>1005965.8099999999</v>
      </c>
      <c r="L64" s="30">
        <f>L65+L78</f>
        <v>1009499.87</v>
      </c>
      <c r="M64" s="30">
        <f t="shared" si="35"/>
        <v>7472296.75</v>
      </c>
    </row>
    <row r="65" spans="1:17" s="6" customFormat="1" ht="20.25" x14ac:dyDescent="0.3">
      <c r="A65" s="85"/>
      <c r="B65" s="75"/>
      <c r="C65" s="18" t="s">
        <v>15</v>
      </c>
      <c r="D65" s="29">
        <f t="shared" ref="D65:L65" si="41">D66+D69+D73</f>
        <v>0</v>
      </c>
      <c r="E65" s="29">
        <v>704229.82000000007</v>
      </c>
      <c r="F65" s="29">
        <f t="shared" si="41"/>
        <v>787287.21</v>
      </c>
      <c r="G65" s="29">
        <f t="shared" si="41"/>
        <v>875272.15000000014</v>
      </c>
      <c r="H65" s="29">
        <f>H66+H69+H73</f>
        <v>963120.07000000007</v>
      </c>
      <c r="I65" s="29">
        <f>I66+I69+I73</f>
        <v>1086770.22</v>
      </c>
      <c r="J65" s="29">
        <f t="shared" si="41"/>
        <v>996289.41999999993</v>
      </c>
      <c r="K65" s="29">
        <f t="shared" si="41"/>
        <v>996082.72</v>
      </c>
      <c r="L65" s="29">
        <f t="shared" si="41"/>
        <v>999616.78</v>
      </c>
      <c r="M65" s="30">
        <f t="shared" si="35"/>
        <v>7408668.3899999997</v>
      </c>
    </row>
    <row r="66" spans="1:17" s="6" customFormat="1" ht="37.5" x14ac:dyDescent="0.3">
      <c r="A66" s="85"/>
      <c r="B66" s="75"/>
      <c r="C66" s="18" t="s">
        <v>69</v>
      </c>
      <c r="D66" s="29">
        <f>D67</f>
        <v>0</v>
      </c>
      <c r="E66" s="29">
        <v>17863.439999999999</v>
      </c>
      <c r="F66" s="29">
        <f t="shared" ref="F66:L66" si="42">F67</f>
        <v>53590.32</v>
      </c>
      <c r="G66" s="29">
        <f t="shared" si="42"/>
        <v>54293.4</v>
      </c>
      <c r="H66" s="29">
        <f t="shared" si="42"/>
        <v>53902.8</v>
      </c>
      <c r="I66" s="29">
        <f t="shared" si="42"/>
        <v>94566.32</v>
      </c>
      <c r="J66" s="29">
        <f t="shared" si="42"/>
        <v>0</v>
      </c>
      <c r="K66" s="29">
        <f t="shared" si="42"/>
        <v>0</v>
      </c>
      <c r="L66" s="29">
        <f t="shared" si="42"/>
        <v>0</v>
      </c>
      <c r="M66" s="30">
        <f t="shared" si="35"/>
        <v>274216.28000000003</v>
      </c>
    </row>
    <row r="67" spans="1:17" s="6" customFormat="1" ht="37.5" x14ac:dyDescent="0.3">
      <c r="A67" s="85"/>
      <c r="B67" s="75"/>
      <c r="C67" s="18" t="s">
        <v>70</v>
      </c>
      <c r="D67" s="29"/>
      <c r="E67" s="29">
        <v>17863.439999999999</v>
      </c>
      <c r="F67" s="29">
        <v>53590.32</v>
      </c>
      <c r="G67" s="29">
        <v>54293.4</v>
      </c>
      <c r="H67" s="29">
        <v>53902.8</v>
      </c>
      <c r="I67" s="29">
        <v>94566.32</v>
      </c>
      <c r="J67" s="29">
        <v>0</v>
      </c>
      <c r="K67" s="29">
        <v>0</v>
      </c>
      <c r="L67" s="29">
        <v>0</v>
      </c>
      <c r="M67" s="30">
        <f t="shared" si="35"/>
        <v>274216.28000000003</v>
      </c>
    </row>
    <row r="68" spans="1:17" s="6" customFormat="1" ht="20.25" x14ac:dyDescent="0.3">
      <c r="A68" s="85"/>
      <c r="B68" s="75"/>
      <c r="C68" s="18" t="s">
        <v>31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30">
        <f t="shared" si="35"/>
        <v>0</v>
      </c>
    </row>
    <row r="69" spans="1:17" s="6" customFormat="1" ht="37.5" x14ac:dyDescent="0.3">
      <c r="A69" s="85"/>
      <c r="B69" s="75"/>
      <c r="C69" s="18" t="s">
        <v>71</v>
      </c>
      <c r="D69" s="29">
        <f>D70+D71+D72</f>
        <v>0</v>
      </c>
      <c r="E69" s="29">
        <v>454032.52</v>
      </c>
      <c r="F69" s="29">
        <f t="shared" ref="F69:L69" si="43">F70+F71+F72</f>
        <v>471449.25</v>
      </c>
      <c r="G69" s="29">
        <f t="shared" si="43"/>
        <v>534289.16</v>
      </c>
      <c r="H69" s="29">
        <f t="shared" si="43"/>
        <v>605666.53</v>
      </c>
      <c r="I69" s="29">
        <f>I70+I71+I72</f>
        <v>657278.47</v>
      </c>
      <c r="J69" s="29">
        <f t="shared" si="43"/>
        <v>616272.82999999996</v>
      </c>
      <c r="K69" s="29">
        <f t="shared" si="43"/>
        <v>616272.82999999996</v>
      </c>
      <c r="L69" s="29">
        <f t="shared" si="43"/>
        <v>616272.82999999996</v>
      </c>
      <c r="M69" s="30">
        <f t="shared" si="35"/>
        <v>4571534.42</v>
      </c>
    </row>
    <row r="70" spans="1:17" s="6" customFormat="1" ht="37.5" x14ac:dyDescent="0.3">
      <c r="A70" s="85"/>
      <c r="B70" s="75"/>
      <c r="C70" s="18" t="s">
        <v>73</v>
      </c>
      <c r="D70" s="29"/>
      <c r="E70" s="29">
        <v>454032.52</v>
      </c>
      <c r="F70" s="29">
        <v>471449.25</v>
      </c>
      <c r="G70" s="29">
        <v>534289.16</v>
      </c>
      <c r="H70" s="29">
        <v>605666.53</v>
      </c>
      <c r="I70" s="29">
        <f>623846.24+33432.22+0.01</f>
        <v>657278.47</v>
      </c>
      <c r="J70" s="29">
        <v>616272.82999999996</v>
      </c>
      <c r="K70" s="29">
        <v>616272.82999999996</v>
      </c>
      <c r="L70" s="29">
        <v>616272.82999999996</v>
      </c>
      <c r="M70" s="30">
        <f t="shared" si="35"/>
        <v>4571534.42</v>
      </c>
      <c r="N70" s="51"/>
      <c r="Q70" s="28"/>
    </row>
    <row r="71" spans="1:17" s="6" customFormat="1" ht="56.25" x14ac:dyDescent="0.3">
      <c r="A71" s="85"/>
      <c r="B71" s="75"/>
      <c r="C71" s="18" t="s">
        <v>146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30">
        <f t="shared" si="35"/>
        <v>0</v>
      </c>
    </row>
    <row r="72" spans="1:17" s="6" customFormat="1" ht="37.5" x14ac:dyDescent="0.3">
      <c r="A72" s="85"/>
      <c r="B72" s="75"/>
      <c r="C72" s="18" t="s">
        <v>148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30">
        <f t="shared" si="35"/>
        <v>0</v>
      </c>
    </row>
    <row r="73" spans="1:17" s="6" customFormat="1" ht="37.5" x14ac:dyDescent="0.3">
      <c r="A73" s="85"/>
      <c r="B73" s="75"/>
      <c r="C73" s="18" t="s">
        <v>67</v>
      </c>
      <c r="D73" s="29">
        <f>D74+D75</f>
        <v>0</v>
      </c>
      <c r="E73" s="29">
        <v>232333.86</v>
      </c>
      <c r="F73" s="29">
        <f>F74+F75</f>
        <v>262247.64</v>
      </c>
      <c r="G73" s="29">
        <f t="shared" ref="G73:L73" si="44">G74</f>
        <v>286689.59000000003</v>
      </c>
      <c r="H73" s="29">
        <f t="shared" si="44"/>
        <v>303550.74</v>
      </c>
      <c r="I73" s="29">
        <f t="shared" si="44"/>
        <v>334925.43</v>
      </c>
      <c r="J73" s="29">
        <f t="shared" si="44"/>
        <v>380016.59</v>
      </c>
      <c r="K73" s="29">
        <f t="shared" si="44"/>
        <v>379809.89</v>
      </c>
      <c r="L73" s="29">
        <f t="shared" si="44"/>
        <v>383343.95</v>
      </c>
      <c r="M73" s="30">
        <f t="shared" si="35"/>
        <v>2562917.6900000004</v>
      </c>
    </row>
    <row r="74" spans="1:17" s="6" customFormat="1" ht="37.5" x14ac:dyDescent="0.3">
      <c r="A74" s="85"/>
      <c r="B74" s="75"/>
      <c r="C74" s="18" t="s">
        <v>93</v>
      </c>
      <c r="D74" s="29"/>
      <c r="E74" s="29">
        <v>232333.86</v>
      </c>
      <c r="F74" s="29">
        <v>262247.64</v>
      </c>
      <c r="G74" s="29">
        <v>286689.59000000003</v>
      </c>
      <c r="H74" s="34">
        <v>303550.74</v>
      </c>
      <c r="I74" s="74">
        <v>334925.43</v>
      </c>
      <c r="J74" s="74">
        <v>380016.59</v>
      </c>
      <c r="K74" s="74">
        <v>379809.89</v>
      </c>
      <c r="L74" s="74">
        <v>383343.95</v>
      </c>
      <c r="M74" s="30">
        <f t="shared" si="35"/>
        <v>2562917.6900000004</v>
      </c>
      <c r="N74" s="28"/>
      <c r="Q74" s="28"/>
    </row>
    <row r="75" spans="1:17" s="6" customFormat="1" ht="20.25" x14ac:dyDescent="0.3">
      <c r="A75" s="85"/>
      <c r="B75" s="75"/>
      <c r="C75" s="18" t="s">
        <v>139</v>
      </c>
      <c r="D75" s="29">
        <v>0</v>
      </c>
      <c r="E75" s="29">
        <v>0</v>
      </c>
      <c r="F75" s="29">
        <v>0</v>
      </c>
      <c r="G75" s="29">
        <v>0</v>
      </c>
      <c r="H75" s="34">
        <v>0</v>
      </c>
      <c r="I75" s="29">
        <v>0</v>
      </c>
      <c r="J75" s="29">
        <v>0</v>
      </c>
      <c r="K75" s="29">
        <v>0</v>
      </c>
      <c r="L75" s="29">
        <v>0</v>
      </c>
      <c r="M75" s="30">
        <f t="shared" si="35"/>
        <v>0</v>
      </c>
    </row>
    <row r="76" spans="1:17" s="6" customFormat="1" ht="56.25" x14ac:dyDescent="0.3">
      <c r="A76" s="85"/>
      <c r="B76" s="75"/>
      <c r="C76" s="18" t="s">
        <v>147</v>
      </c>
      <c r="D76" s="29">
        <v>0</v>
      </c>
      <c r="E76" s="29">
        <v>0</v>
      </c>
      <c r="F76" s="29">
        <v>0</v>
      </c>
      <c r="G76" s="29">
        <v>0</v>
      </c>
      <c r="H76" s="34">
        <v>0</v>
      </c>
      <c r="I76" s="29">
        <v>0</v>
      </c>
      <c r="J76" s="29">
        <v>0</v>
      </c>
      <c r="K76" s="29">
        <v>0</v>
      </c>
      <c r="L76" s="29">
        <v>0</v>
      </c>
      <c r="M76" s="30">
        <f t="shared" si="35"/>
        <v>0</v>
      </c>
    </row>
    <row r="77" spans="1:17" s="6" customFormat="1" ht="37.5" x14ac:dyDescent="0.3">
      <c r="A77" s="85"/>
      <c r="B77" s="75"/>
      <c r="C77" s="18" t="s">
        <v>28</v>
      </c>
      <c r="D77" s="29">
        <v>0</v>
      </c>
      <c r="E77" s="29">
        <v>0</v>
      </c>
      <c r="F77" s="29">
        <v>0</v>
      </c>
      <c r="G77" s="29">
        <v>0</v>
      </c>
      <c r="H77" s="34">
        <v>0</v>
      </c>
      <c r="I77" s="29">
        <v>0</v>
      </c>
      <c r="J77" s="29">
        <v>0</v>
      </c>
      <c r="K77" s="29">
        <v>0</v>
      </c>
      <c r="L77" s="29">
        <v>0</v>
      </c>
      <c r="M77" s="30">
        <f t="shared" si="35"/>
        <v>0</v>
      </c>
    </row>
    <row r="78" spans="1:17" s="6" customFormat="1" ht="20.25" x14ac:dyDescent="0.3">
      <c r="A78" s="85"/>
      <c r="B78" s="75"/>
      <c r="C78" s="18" t="s">
        <v>29</v>
      </c>
      <c r="D78" s="29"/>
      <c r="E78" s="29">
        <v>4080.21</v>
      </c>
      <c r="F78" s="29">
        <f>6550.51+9.97</f>
        <v>6560.4800000000005</v>
      </c>
      <c r="G78" s="29">
        <v>7020.46</v>
      </c>
      <c r="H78" s="34">
        <v>7516.15</v>
      </c>
      <c r="I78" s="29">
        <v>8537.85</v>
      </c>
      <c r="J78" s="29">
        <v>10147.030000000001</v>
      </c>
      <c r="K78" s="29">
        <v>9883.09</v>
      </c>
      <c r="L78" s="29">
        <v>9883.09</v>
      </c>
      <c r="M78" s="30">
        <f>SUM(D78:L78)</f>
        <v>63628.36</v>
      </c>
    </row>
    <row r="79" spans="1:17" s="5" customFormat="1" ht="93.75" x14ac:dyDescent="0.3">
      <c r="A79" s="44" t="s">
        <v>40</v>
      </c>
      <c r="B79" s="17" t="s">
        <v>20</v>
      </c>
      <c r="C79" s="46"/>
      <c r="D79" s="30">
        <f t="shared" ref="D79:L79" si="45">D80+D93</f>
        <v>0</v>
      </c>
      <c r="E79" s="30">
        <v>77801.42</v>
      </c>
      <c r="F79" s="30">
        <f t="shared" si="45"/>
        <v>78073.100000000006</v>
      </c>
      <c r="G79" s="30">
        <f t="shared" si="45"/>
        <v>74361.049999999988</v>
      </c>
      <c r="H79" s="30">
        <f t="shared" si="45"/>
        <v>166867.15</v>
      </c>
      <c r="I79" s="30">
        <f>I80+I93</f>
        <v>118625.93</v>
      </c>
      <c r="J79" s="30">
        <f t="shared" si="45"/>
        <v>53514.89</v>
      </c>
      <c r="K79" s="30">
        <f t="shared" si="45"/>
        <v>29762.61</v>
      </c>
      <c r="L79" s="30">
        <f t="shared" si="45"/>
        <v>29762.61</v>
      </c>
      <c r="M79" s="30">
        <f t="shared" si="35"/>
        <v>628768.75999999989</v>
      </c>
    </row>
    <row r="80" spans="1:17" s="6" customFormat="1" ht="20.25" x14ac:dyDescent="0.3">
      <c r="A80" s="85"/>
      <c r="B80" s="75"/>
      <c r="C80" s="18" t="s">
        <v>15</v>
      </c>
      <c r="D80" s="29">
        <f t="shared" ref="D80:J80" si="46">D81+D84+D88</f>
        <v>0</v>
      </c>
      <c r="E80" s="29">
        <v>71897.37</v>
      </c>
      <c r="F80" s="29">
        <f t="shared" si="46"/>
        <v>69442.720000000001</v>
      </c>
      <c r="G80" s="29">
        <f t="shared" si="46"/>
        <v>65708.87</v>
      </c>
      <c r="H80" s="29">
        <f>H81+H84+H88</f>
        <v>155827.72999999998</v>
      </c>
      <c r="I80" s="29">
        <f>I81+I84+I88</f>
        <v>106788.25</v>
      </c>
      <c r="J80" s="29">
        <f t="shared" si="46"/>
        <v>38766.019999999997</v>
      </c>
      <c r="K80" s="29">
        <f>K81+K84+K88</f>
        <v>18563.099999999999</v>
      </c>
      <c r="L80" s="29">
        <f>L81+L84+L88</f>
        <v>18563.099999999999</v>
      </c>
      <c r="M80" s="30">
        <f t="shared" si="35"/>
        <v>545557.15999999992</v>
      </c>
    </row>
    <row r="81" spans="1:13" s="6" customFormat="1" ht="37.5" x14ac:dyDescent="0.3">
      <c r="A81" s="85"/>
      <c r="B81" s="75"/>
      <c r="C81" s="18" t="s">
        <v>69</v>
      </c>
      <c r="D81" s="29">
        <f>D82+D83</f>
        <v>0</v>
      </c>
      <c r="E81" s="29">
        <v>0</v>
      </c>
      <c r="F81" s="29">
        <f>F82+F83</f>
        <v>0</v>
      </c>
      <c r="G81" s="29">
        <f t="shared" ref="G81:L81" si="47">G82</f>
        <v>0</v>
      </c>
      <c r="H81" s="29">
        <f t="shared" si="47"/>
        <v>58171.69</v>
      </c>
      <c r="I81" s="29">
        <f t="shared" si="47"/>
        <v>0</v>
      </c>
      <c r="J81" s="29">
        <f t="shared" si="47"/>
        <v>0</v>
      </c>
      <c r="K81" s="29">
        <f t="shared" si="47"/>
        <v>0</v>
      </c>
      <c r="L81" s="29">
        <f t="shared" si="47"/>
        <v>0</v>
      </c>
      <c r="M81" s="30">
        <f t="shared" ref="M81:M112" si="48">SUM(D81:L81)</f>
        <v>58171.69</v>
      </c>
    </row>
    <row r="82" spans="1:13" s="6" customFormat="1" ht="37.5" x14ac:dyDescent="0.3">
      <c r="A82" s="85"/>
      <c r="B82" s="75"/>
      <c r="C82" s="18" t="s">
        <v>58</v>
      </c>
      <c r="D82" s="29">
        <v>0</v>
      </c>
      <c r="E82" s="29">
        <v>0</v>
      </c>
      <c r="F82" s="29">
        <v>0</v>
      </c>
      <c r="G82" s="29">
        <v>0</v>
      </c>
      <c r="H82" s="29">
        <v>58171.69</v>
      </c>
      <c r="I82" s="29">
        <v>0</v>
      </c>
      <c r="J82" s="29">
        <v>0</v>
      </c>
      <c r="K82" s="29">
        <v>0</v>
      </c>
      <c r="L82" s="29">
        <v>0</v>
      </c>
      <c r="M82" s="30">
        <f t="shared" si="48"/>
        <v>58171.69</v>
      </c>
    </row>
    <row r="83" spans="1:13" s="6" customFormat="1" ht="20.25" x14ac:dyDescent="0.3">
      <c r="A83" s="85"/>
      <c r="B83" s="75"/>
      <c r="C83" s="18" t="s">
        <v>31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30">
        <f t="shared" si="48"/>
        <v>0</v>
      </c>
    </row>
    <row r="84" spans="1:13" s="6" customFormat="1" ht="37.5" x14ac:dyDescent="0.3">
      <c r="A84" s="85"/>
      <c r="B84" s="75"/>
      <c r="C84" s="18" t="s">
        <v>49</v>
      </c>
      <c r="D84" s="29">
        <f>D85+D86+D87</f>
        <v>0</v>
      </c>
      <c r="E84" s="29">
        <v>18213.16</v>
      </c>
      <c r="F84" s="29">
        <f t="shared" ref="F84:L84" si="49">F85+F86+F87</f>
        <v>5808.3</v>
      </c>
      <c r="G84" s="29">
        <f t="shared" si="49"/>
        <v>5007.1099999999997</v>
      </c>
      <c r="H84" s="29">
        <f t="shared" si="49"/>
        <v>14267.51</v>
      </c>
      <c r="I84" s="29">
        <f t="shared" si="49"/>
        <v>8075.16</v>
      </c>
      <c r="J84" s="29">
        <f t="shared" si="49"/>
        <v>807.5</v>
      </c>
      <c r="K84" s="29">
        <f t="shared" si="49"/>
        <v>0</v>
      </c>
      <c r="L84" s="29">
        <f t="shared" si="49"/>
        <v>0</v>
      </c>
      <c r="M84" s="30">
        <f t="shared" si="48"/>
        <v>52178.740000000005</v>
      </c>
    </row>
    <row r="85" spans="1:13" s="6" customFormat="1" ht="37.5" x14ac:dyDescent="0.3">
      <c r="A85" s="85"/>
      <c r="B85" s="75"/>
      <c r="C85" s="18" t="s">
        <v>60</v>
      </c>
      <c r="D85" s="29"/>
      <c r="E85" s="29">
        <v>18213.16</v>
      </c>
      <c r="F85" s="29">
        <f>2545.3+3263</f>
        <v>5808.3</v>
      </c>
      <c r="G85" s="29">
        <v>5007.1099999999997</v>
      </c>
      <c r="H85" s="29">
        <v>14267.51</v>
      </c>
      <c r="I85" s="29">
        <v>8075.16</v>
      </c>
      <c r="J85" s="29">
        <v>807.5</v>
      </c>
      <c r="K85" s="29">
        <v>0</v>
      </c>
      <c r="L85" s="29">
        <v>0</v>
      </c>
      <c r="M85" s="30">
        <f t="shared" si="48"/>
        <v>52178.740000000005</v>
      </c>
    </row>
    <row r="86" spans="1:13" s="6" customFormat="1" ht="56.25" x14ac:dyDescent="0.3">
      <c r="A86" s="85"/>
      <c r="B86" s="75"/>
      <c r="C86" s="18" t="s">
        <v>147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30">
        <f t="shared" si="48"/>
        <v>0</v>
      </c>
    </row>
    <row r="87" spans="1:13" s="6" customFormat="1" ht="37.5" x14ac:dyDescent="0.3">
      <c r="A87" s="85"/>
      <c r="B87" s="75"/>
      <c r="C87" s="18" t="s">
        <v>149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30">
        <f t="shared" si="48"/>
        <v>0</v>
      </c>
    </row>
    <row r="88" spans="1:13" s="6" customFormat="1" ht="37.5" x14ac:dyDescent="0.3">
      <c r="A88" s="85"/>
      <c r="B88" s="75"/>
      <c r="C88" s="18" t="s">
        <v>72</v>
      </c>
      <c r="D88" s="29">
        <f t="shared" ref="D88:L88" si="50">D89</f>
        <v>0</v>
      </c>
      <c r="E88" s="29">
        <v>53684.21</v>
      </c>
      <c r="F88" s="29">
        <f t="shared" si="50"/>
        <v>63634.42</v>
      </c>
      <c r="G88" s="29">
        <f t="shared" si="50"/>
        <v>60701.760000000002</v>
      </c>
      <c r="H88" s="29">
        <f t="shared" si="50"/>
        <v>83388.53</v>
      </c>
      <c r="I88" s="29">
        <f t="shared" si="50"/>
        <v>98713.09</v>
      </c>
      <c r="J88" s="29">
        <f t="shared" si="50"/>
        <v>37958.519999999997</v>
      </c>
      <c r="K88" s="29">
        <f t="shared" si="50"/>
        <v>18563.099999999999</v>
      </c>
      <c r="L88" s="29">
        <f t="shared" si="50"/>
        <v>18563.099999999999</v>
      </c>
      <c r="M88" s="30">
        <f t="shared" si="48"/>
        <v>435206.73</v>
      </c>
    </row>
    <row r="89" spans="1:13" s="6" customFormat="1" ht="37.5" x14ac:dyDescent="0.3">
      <c r="A89" s="85"/>
      <c r="B89" s="75"/>
      <c r="C89" s="18" t="s">
        <v>58</v>
      </c>
      <c r="D89" s="29"/>
      <c r="E89" s="29">
        <v>53684.21</v>
      </c>
      <c r="F89" s="29">
        <v>63634.42</v>
      </c>
      <c r="G89" s="29">
        <v>60701.760000000002</v>
      </c>
      <c r="H89" s="52">
        <v>83388.53</v>
      </c>
      <c r="I89" s="29">
        <v>98713.09</v>
      </c>
      <c r="J89" s="29">
        <f>37916.02+42.5</f>
        <v>37958.519999999997</v>
      </c>
      <c r="K89" s="29">
        <v>18563.099999999999</v>
      </c>
      <c r="L89" s="29">
        <v>18563.099999999999</v>
      </c>
      <c r="M89" s="30">
        <f t="shared" si="48"/>
        <v>435206.73</v>
      </c>
    </row>
    <row r="90" spans="1:13" s="6" customFormat="1" ht="20.25" x14ac:dyDescent="0.3">
      <c r="A90" s="85"/>
      <c r="B90" s="75"/>
      <c r="C90" s="18" t="s">
        <v>139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30">
        <f t="shared" si="48"/>
        <v>0</v>
      </c>
    </row>
    <row r="91" spans="1:13" s="6" customFormat="1" ht="56.25" x14ac:dyDescent="0.3">
      <c r="A91" s="85"/>
      <c r="B91" s="75"/>
      <c r="C91" s="18" t="s">
        <v>150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30">
        <f t="shared" si="48"/>
        <v>0</v>
      </c>
    </row>
    <row r="92" spans="1:13" s="6" customFormat="1" ht="37.5" x14ac:dyDescent="0.3">
      <c r="A92" s="85"/>
      <c r="B92" s="75"/>
      <c r="C92" s="18" t="s">
        <v>30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30">
        <f t="shared" si="48"/>
        <v>0</v>
      </c>
    </row>
    <row r="93" spans="1:13" s="6" customFormat="1" ht="20.25" x14ac:dyDescent="0.3">
      <c r="A93" s="85"/>
      <c r="B93" s="75"/>
      <c r="C93" s="18" t="s">
        <v>29</v>
      </c>
      <c r="D93" s="29"/>
      <c r="E93" s="29">
        <v>5904.05</v>
      </c>
      <c r="F93" s="29">
        <f>2142.7+67.88+25.8+6394</f>
        <v>8630.380000000001</v>
      </c>
      <c r="G93" s="29">
        <v>8652.18</v>
      </c>
      <c r="H93" s="52">
        <v>11039.42</v>
      </c>
      <c r="I93" s="29">
        <v>11837.68</v>
      </c>
      <c r="J93" s="29">
        <v>14748.87</v>
      </c>
      <c r="K93" s="29">
        <v>11199.51</v>
      </c>
      <c r="L93" s="29">
        <v>11199.51</v>
      </c>
      <c r="M93" s="30">
        <f t="shared" si="48"/>
        <v>83211.599999999991</v>
      </c>
    </row>
    <row r="94" spans="1:13" s="5" customFormat="1" ht="150" x14ac:dyDescent="0.3">
      <c r="A94" s="44" t="s">
        <v>41</v>
      </c>
      <c r="B94" s="17" t="s">
        <v>126</v>
      </c>
      <c r="C94" s="23"/>
      <c r="D94" s="30">
        <f t="shared" ref="D94:L94" si="51">D95+D108</f>
        <v>0</v>
      </c>
      <c r="E94" s="30">
        <v>0</v>
      </c>
      <c r="F94" s="30">
        <f t="shared" si="51"/>
        <v>1561.65</v>
      </c>
      <c r="G94" s="30">
        <f t="shared" si="51"/>
        <v>14638.42</v>
      </c>
      <c r="H94" s="30">
        <f t="shared" si="51"/>
        <v>10700</v>
      </c>
      <c r="I94" s="30">
        <f t="shared" si="51"/>
        <v>10700</v>
      </c>
      <c r="J94" s="30">
        <f t="shared" si="51"/>
        <v>0</v>
      </c>
      <c r="K94" s="30">
        <f t="shared" si="51"/>
        <v>0</v>
      </c>
      <c r="L94" s="30">
        <f t="shared" si="51"/>
        <v>0</v>
      </c>
      <c r="M94" s="30">
        <f t="shared" si="48"/>
        <v>37600.07</v>
      </c>
    </row>
    <row r="95" spans="1:13" s="6" customFormat="1" ht="20.25" x14ac:dyDescent="0.3">
      <c r="A95" s="85"/>
      <c r="B95" s="75"/>
      <c r="C95" s="18" t="s">
        <v>15</v>
      </c>
      <c r="D95" s="29">
        <f t="shared" ref="D95:J95" si="52">D96+D99+D103</f>
        <v>0</v>
      </c>
      <c r="E95" s="29">
        <v>0</v>
      </c>
      <c r="F95" s="29">
        <f t="shared" si="52"/>
        <v>1561.65</v>
      </c>
      <c r="G95" s="29">
        <f t="shared" si="52"/>
        <v>14638.42</v>
      </c>
      <c r="H95" s="29">
        <f>H96+H99+H103</f>
        <v>10700</v>
      </c>
      <c r="I95" s="29">
        <f t="shared" si="52"/>
        <v>10700</v>
      </c>
      <c r="J95" s="29">
        <f t="shared" si="52"/>
        <v>0</v>
      </c>
      <c r="K95" s="29">
        <v>0</v>
      </c>
      <c r="L95" s="29">
        <v>0</v>
      </c>
      <c r="M95" s="30">
        <f t="shared" si="48"/>
        <v>37600.07</v>
      </c>
    </row>
    <row r="96" spans="1:13" s="6" customFormat="1" ht="37.5" x14ac:dyDescent="0.3">
      <c r="A96" s="85"/>
      <c r="B96" s="75"/>
      <c r="C96" s="18" t="s">
        <v>94</v>
      </c>
      <c r="D96" s="29">
        <f t="shared" ref="D96:J96" si="53">D97+D98</f>
        <v>0</v>
      </c>
      <c r="E96" s="29">
        <v>0</v>
      </c>
      <c r="F96" s="29">
        <f t="shared" si="53"/>
        <v>0</v>
      </c>
      <c r="G96" s="29">
        <f t="shared" si="53"/>
        <v>0</v>
      </c>
      <c r="H96" s="29">
        <f t="shared" si="53"/>
        <v>0</v>
      </c>
      <c r="I96" s="29">
        <f t="shared" si="53"/>
        <v>0</v>
      </c>
      <c r="J96" s="29">
        <f t="shared" si="53"/>
        <v>0</v>
      </c>
      <c r="K96" s="29">
        <v>0</v>
      </c>
      <c r="L96" s="29">
        <v>0</v>
      </c>
      <c r="M96" s="30">
        <f t="shared" si="48"/>
        <v>0</v>
      </c>
    </row>
    <row r="97" spans="1:13" s="6" customFormat="1" ht="37.5" x14ac:dyDescent="0.3">
      <c r="A97" s="85"/>
      <c r="B97" s="75"/>
      <c r="C97" s="18" t="s">
        <v>73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30">
        <f t="shared" si="48"/>
        <v>0</v>
      </c>
    </row>
    <row r="98" spans="1:13" s="6" customFormat="1" ht="20.25" x14ac:dyDescent="0.3">
      <c r="A98" s="85"/>
      <c r="B98" s="75"/>
      <c r="C98" s="18" t="s">
        <v>31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30">
        <f t="shared" si="48"/>
        <v>0</v>
      </c>
    </row>
    <row r="99" spans="1:13" s="6" customFormat="1" ht="37.5" x14ac:dyDescent="0.3">
      <c r="A99" s="85"/>
      <c r="B99" s="75"/>
      <c r="C99" s="18" t="s">
        <v>95</v>
      </c>
      <c r="D99" s="29">
        <f t="shared" ref="D99:J99" si="54">D100+D101</f>
        <v>0</v>
      </c>
      <c r="E99" s="29">
        <v>0</v>
      </c>
      <c r="F99" s="29">
        <f t="shared" si="54"/>
        <v>0</v>
      </c>
      <c r="G99" s="29">
        <f t="shared" si="54"/>
        <v>0</v>
      </c>
      <c r="H99" s="29">
        <f t="shared" si="54"/>
        <v>0</v>
      </c>
      <c r="I99" s="29">
        <f t="shared" si="54"/>
        <v>0</v>
      </c>
      <c r="J99" s="29">
        <f t="shared" si="54"/>
        <v>0</v>
      </c>
      <c r="K99" s="29">
        <v>0</v>
      </c>
      <c r="L99" s="29">
        <v>0</v>
      </c>
      <c r="M99" s="30">
        <f t="shared" si="48"/>
        <v>0</v>
      </c>
    </row>
    <row r="100" spans="1:13" s="6" customFormat="1" ht="37.5" x14ac:dyDescent="0.3">
      <c r="A100" s="85"/>
      <c r="B100" s="75"/>
      <c r="C100" s="18" t="s">
        <v>74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30">
        <f t="shared" si="48"/>
        <v>0</v>
      </c>
    </row>
    <row r="101" spans="1:13" s="6" customFormat="1" ht="56.25" x14ac:dyDescent="0.3">
      <c r="A101" s="85"/>
      <c r="B101" s="75"/>
      <c r="C101" s="18" t="s">
        <v>147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30">
        <f t="shared" si="48"/>
        <v>0</v>
      </c>
    </row>
    <row r="102" spans="1:13" s="6" customFormat="1" ht="37.5" x14ac:dyDescent="0.3">
      <c r="A102" s="85"/>
      <c r="B102" s="75"/>
      <c r="C102" s="18" t="s">
        <v>151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30">
        <f t="shared" si="48"/>
        <v>0</v>
      </c>
    </row>
    <row r="103" spans="1:13" s="6" customFormat="1" ht="37.5" x14ac:dyDescent="0.3">
      <c r="A103" s="85"/>
      <c r="B103" s="75"/>
      <c r="C103" s="18" t="s">
        <v>96</v>
      </c>
      <c r="D103" s="29">
        <f t="shared" ref="D103:L103" si="55">D104+D105</f>
        <v>0</v>
      </c>
      <c r="E103" s="29">
        <v>0</v>
      </c>
      <c r="F103" s="29">
        <f t="shared" si="55"/>
        <v>1561.65</v>
      </c>
      <c r="G103" s="29">
        <f t="shared" si="55"/>
        <v>14638.42</v>
      </c>
      <c r="H103" s="29">
        <f>H104+H105</f>
        <v>10700</v>
      </c>
      <c r="I103" s="29">
        <f>I104+I105</f>
        <v>10700</v>
      </c>
      <c r="J103" s="29">
        <f t="shared" si="55"/>
        <v>0</v>
      </c>
      <c r="K103" s="29">
        <f t="shared" si="55"/>
        <v>0</v>
      </c>
      <c r="L103" s="29">
        <f t="shared" si="55"/>
        <v>0</v>
      </c>
      <c r="M103" s="30">
        <f t="shared" si="48"/>
        <v>37600.07</v>
      </c>
    </row>
    <row r="104" spans="1:13" s="6" customFormat="1" ht="37.5" x14ac:dyDescent="0.3">
      <c r="A104" s="85"/>
      <c r="B104" s="75"/>
      <c r="C104" s="18" t="s">
        <v>73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30">
        <f t="shared" si="48"/>
        <v>0</v>
      </c>
    </row>
    <row r="105" spans="1:13" s="6" customFormat="1" ht="20.25" x14ac:dyDescent="0.3">
      <c r="A105" s="85"/>
      <c r="B105" s="75"/>
      <c r="C105" s="18" t="s">
        <v>152</v>
      </c>
      <c r="D105" s="29">
        <v>0</v>
      </c>
      <c r="E105" s="29">
        <v>0</v>
      </c>
      <c r="F105" s="29">
        <v>1561.65</v>
      </c>
      <c r="G105" s="29">
        <v>14638.42</v>
      </c>
      <c r="H105" s="29">
        <v>10700</v>
      </c>
      <c r="I105" s="29">
        <v>10700</v>
      </c>
      <c r="J105" s="29">
        <v>0</v>
      </c>
      <c r="K105" s="29">
        <v>0</v>
      </c>
      <c r="L105" s="29">
        <v>0</v>
      </c>
      <c r="M105" s="30">
        <f t="shared" si="48"/>
        <v>37600.07</v>
      </c>
    </row>
    <row r="106" spans="1:13" s="6" customFormat="1" ht="56.25" x14ac:dyDescent="0.3">
      <c r="A106" s="85"/>
      <c r="B106" s="75"/>
      <c r="C106" s="18" t="s">
        <v>153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30">
        <f t="shared" si="48"/>
        <v>0</v>
      </c>
    </row>
    <row r="107" spans="1:13" s="6" customFormat="1" ht="37.5" x14ac:dyDescent="0.3">
      <c r="A107" s="85"/>
      <c r="B107" s="75"/>
      <c r="C107" s="18" t="s">
        <v>30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30">
        <f t="shared" si="48"/>
        <v>0</v>
      </c>
    </row>
    <row r="108" spans="1:13" s="6" customFormat="1" ht="20.25" x14ac:dyDescent="0.3">
      <c r="A108" s="85"/>
      <c r="B108" s="75"/>
      <c r="C108" s="18" t="s">
        <v>29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30">
        <f t="shared" si="48"/>
        <v>0</v>
      </c>
    </row>
    <row r="109" spans="1:13" s="5" customFormat="1" ht="168.75" x14ac:dyDescent="0.3">
      <c r="A109" s="44" t="s">
        <v>44</v>
      </c>
      <c r="B109" s="17" t="s">
        <v>37</v>
      </c>
      <c r="C109" s="23"/>
      <c r="D109" s="30">
        <f>D110+D123</f>
        <v>0</v>
      </c>
      <c r="E109" s="30">
        <v>130588.23</v>
      </c>
      <c r="F109" s="30">
        <f t="shared" ref="F109:L109" si="56">F110+F123</f>
        <v>195909.39</v>
      </c>
      <c r="G109" s="30">
        <f t="shared" si="56"/>
        <v>200972.83</v>
      </c>
      <c r="H109" s="30">
        <f t="shared" si="56"/>
        <v>225134.46</v>
      </c>
      <c r="I109" s="30">
        <f>I110+I123</f>
        <v>241896.58</v>
      </c>
      <c r="J109" s="30">
        <f t="shared" si="56"/>
        <v>248175.42</v>
      </c>
      <c r="K109" s="30">
        <f t="shared" si="56"/>
        <v>228138.2</v>
      </c>
      <c r="L109" s="30">
        <f t="shared" si="56"/>
        <v>226072.37</v>
      </c>
      <c r="M109" s="30">
        <f t="shared" si="48"/>
        <v>1696887.48</v>
      </c>
    </row>
    <row r="110" spans="1:13" s="6" customFormat="1" ht="20.25" x14ac:dyDescent="0.3">
      <c r="A110" s="85"/>
      <c r="B110" s="75"/>
      <c r="C110" s="18" t="s">
        <v>15</v>
      </c>
      <c r="D110" s="29">
        <f t="shared" ref="D110:L110" si="57">D111+D114+D118</f>
        <v>0</v>
      </c>
      <c r="E110" s="29">
        <v>109991.81</v>
      </c>
      <c r="F110" s="29">
        <f t="shared" si="57"/>
        <v>159101.76000000001</v>
      </c>
      <c r="G110" s="29">
        <f t="shared" si="57"/>
        <v>162020.35999999999</v>
      </c>
      <c r="H110" s="29">
        <f t="shared" si="57"/>
        <v>184508.56</v>
      </c>
      <c r="I110" s="29">
        <f>I111+I114+I118</f>
        <v>200988.34999999998</v>
      </c>
      <c r="J110" s="29">
        <f>J111+J114+J118</f>
        <v>203628.07</v>
      </c>
      <c r="K110" s="29">
        <f t="shared" si="57"/>
        <v>186138.01</v>
      </c>
      <c r="L110" s="29">
        <f t="shared" si="57"/>
        <v>184072.18</v>
      </c>
      <c r="M110" s="30">
        <f t="shared" si="48"/>
        <v>1390449.0999999999</v>
      </c>
    </row>
    <row r="111" spans="1:13" s="6" customFormat="1" ht="37.5" x14ac:dyDescent="0.3">
      <c r="A111" s="85"/>
      <c r="B111" s="75"/>
      <c r="C111" s="18" t="s">
        <v>97</v>
      </c>
      <c r="D111" s="29">
        <f>D112+D113</f>
        <v>0</v>
      </c>
      <c r="E111" s="29">
        <v>24267.56</v>
      </c>
      <c r="F111" s="29">
        <f t="shared" ref="F111:L111" si="58">F112+F113</f>
        <v>62720.29</v>
      </c>
      <c r="G111" s="29">
        <f t="shared" si="58"/>
        <v>63018.46</v>
      </c>
      <c r="H111" s="29">
        <f t="shared" si="58"/>
        <v>72967.09</v>
      </c>
      <c r="I111" s="29">
        <f t="shared" si="58"/>
        <v>77391.649999999994</v>
      </c>
      <c r="J111" s="29">
        <f t="shared" si="58"/>
        <v>81505.45</v>
      </c>
      <c r="K111" s="29">
        <f t="shared" si="58"/>
        <v>73811.22</v>
      </c>
      <c r="L111" s="29">
        <f t="shared" si="58"/>
        <v>71539.679999999993</v>
      </c>
      <c r="M111" s="30">
        <f t="shared" si="48"/>
        <v>527221.39999999991</v>
      </c>
    </row>
    <row r="112" spans="1:13" s="6" customFormat="1" ht="37.5" x14ac:dyDescent="0.3">
      <c r="A112" s="85"/>
      <c r="B112" s="75"/>
      <c r="C112" s="18" t="s">
        <v>100</v>
      </c>
      <c r="D112" s="29"/>
      <c r="E112" s="29">
        <v>24267.56</v>
      </c>
      <c r="F112" s="29">
        <v>62720.29</v>
      </c>
      <c r="G112" s="29">
        <v>63018.46</v>
      </c>
      <c r="H112" s="29">
        <v>72967.09</v>
      </c>
      <c r="I112" s="29">
        <v>77391.649999999994</v>
      </c>
      <c r="J112" s="29">
        <v>81505.45</v>
      </c>
      <c r="K112" s="29">
        <v>73811.22</v>
      </c>
      <c r="L112" s="29">
        <v>71539.679999999993</v>
      </c>
      <c r="M112" s="30">
        <f t="shared" si="48"/>
        <v>527221.39999999991</v>
      </c>
    </row>
    <row r="113" spans="1:14" s="6" customFormat="1" ht="20.25" x14ac:dyDescent="0.3">
      <c r="A113" s="85"/>
      <c r="B113" s="75"/>
      <c r="C113" s="18" t="s">
        <v>31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30">
        <f t="shared" ref="M113:M144" si="59">SUM(D113:L113)</f>
        <v>0</v>
      </c>
    </row>
    <row r="114" spans="1:14" s="6" customFormat="1" ht="37.5" x14ac:dyDescent="0.3">
      <c r="A114" s="85"/>
      <c r="B114" s="75"/>
      <c r="C114" s="18" t="s">
        <v>98</v>
      </c>
      <c r="D114" s="29">
        <f>D115</f>
        <v>0</v>
      </c>
      <c r="E114" s="29">
        <v>1548.99</v>
      </c>
      <c r="F114" s="29">
        <f t="shared" ref="F114:L114" si="60">F115</f>
        <v>4003.42</v>
      </c>
      <c r="G114" s="29">
        <f t="shared" si="60"/>
        <v>13282.41</v>
      </c>
      <c r="H114" s="29">
        <f t="shared" si="60"/>
        <v>5943.22</v>
      </c>
      <c r="I114" s="29">
        <f t="shared" si="60"/>
        <v>7570</v>
      </c>
      <c r="J114" s="29">
        <f t="shared" si="60"/>
        <v>7955.4</v>
      </c>
      <c r="K114" s="29">
        <f t="shared" si="60"/>
        <v>4711.3599999999997</v>
      </c>
      <c r="L114" s="29">
        <f t="shared" si="60"/>
        <v>4566.37</v>
      </c>
      <c r="M114" s="30">
        <f t="shared" si="59"/>
        <v>49581.170000000006</v>
      </c>
      <c r="N114" s="28"/>
    </row>
    <row r="115" spans="1:14" s="6" customFormat="1" ht="37.5" x14ac:dyDescent="0.3">
      <c r="A115" s="85"/>
      <c r="B115" s="75"/>
      <c r="C115" s="18" t="s">
        <v>92</v>
      </c>
      <c r="D115" s="29"/>
      <c r="E115" s="29">
        <v>1548.99</v>
      </c>
      <c r="F115" s="29">
        <v>4003.42</v>
      </c>
      <c r="G115" s="29">
        <v>13282.41</v>
      </c>
      <c r="H115" s="29">
        <v>5943.22</v>
      </c>
      <c r="I115" s="29">
        <v>7570</v>
      </c>
      <c r="J115" s="29">
        <f>4289.76+3665.64</f>
        <v>7955.4</v>
      </c>
      <c r="K115" s="29">
        <v>4711.3599999999997</v>
      </c>
      <c r="L115" s="29">
        <v>4566.37</v>
      </c>
      <c r="M115" s="30">
        <f t="shared" si="59"/>
        <v>49581.170000000006</v>
      </c>
    </row>
    <row r="116" spans="1:14" s="6" customFormat="1" ht="56.25" x14ac:dyDescent="0.3">
      <c r="A116" s="85"/>
      <c r="B116" s="75"/>
      <c r="C116" s="18" t="s">
        <v>154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30">
        <f t="shared" si="59"/>
        <v>0</v>
      </c>
    </row>
    <row r="117" spans="1:14" s="6" customFormat="1" ht="37.5" x14ac:dyDescent="0.3">
      <c r="A117" s="85"/>
      <c r="B117" s="75"/>
      <c r="C117" s="18" t="s">
        <v>155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30">
        <f t="shared" si="59"/>
        <v>0</v>
      </c>
    </row>
    <row r="118" spans="1:14" s="6" customFormat="1" ht="37.5" x14ac:dyDescent="0.3">
      <c r="A118" s="85"/>
      <c r="B118" s="75"/>
      <c r="C118" s="18" t="s">
        <v>99</v>
      </c>
      <c r="D118" s="29">
        <f t="shared" ref="D118:L118" si="61">D119</f>
        <v>0</v>
      </c>
      <c r="E118" s="29">
        <v>84175.26</v>
      </c>
      <c r="F118" s="29">
        <f t="shared" si="61"/>
        <v>92378.05</v>
      </c>
      <c r="G118" s="29">
        <f t="shared" si="61"/>
        <v>85719.49</v>
      </c>
      <c r="H118" s="29">
        <f t="shared" si="61"/>
        <v>105598.25</v>
      </c>
      <c r="I118" s="29">
        <f t="shared" si="61"/>
        <v>116026.7</v>
      </c>
      <c r="J118" s="29">
        <f t="shared" si="61"/>
        <v>114167.22</v>
      </c>
      <c r="K118" s="29">
        <f t="shared" si="61"/>
        <v>107615.43000000001</v>
      </c>
      <c r="L118" s="29">
        <f t="shared" si="61"/>
        <v>107966.13</v>
      </c>
      <c r="M118" s="30">
        <f t="shared" si="59"/>
        <v>813646.53</v>
      </c>
    </row>
    <row r="119" spans="1:14" s="6" customFormat="1" ht="37.5" x14ac:dyDescent="0.3">
      <c r="A119" s="85"/>
      <c r="B119" s="75"/>
      <c r="C119" s="18" t="s">
        <v>61</v>
      </c>
      <c r="D119" s="29"/>
      <c r="E119" s="29">
        <v>84175.26</v>
      </c>
      <c r="F119" s="29">
        <v>92378.05</v>
      </c>
      <c r="G119" s="29">
        <v>85719.49</v>
      </c>
      <c r="H119" s="29">
        <v>105598.25</v>
      </c>
      <c r="I119" s="29">
        <v>116026.7</v>
      </c>
      <c r="J119" s="29">
        <f>109651.69+4515.54-0.01</f>
        <v>114167.22</v>
      </c>
      <c r="K119" s="29">
        <f>107615.44-0.01</f>
        <v>107615.43000000001</v>
      </c>
      <c r="L119" s="29">
        <f>107966.14-0.01</f>
        <v>107966.13</v>
      </c>
      <c r="M119" s="30">
        <f t="shared" si="59"/>
        <v>813646.53</v>
      </c>
    </row>
    <row r="120" spans="1:14" s="6" customFormat="1" ht="56.25" x14ac:dyDescent="0.3">
      <c r="A120" s="85"/>
      <c r="B120" s="75"/>
      <c r="C120" s="18" t="s">
        <v>136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30">
        <f t="shared" si="59"/>
        <v>0</v>
      </c>
    </row>
    <row r="121" spans="1:14" s="6" customFormat="1" ht="56.25" x14ac:dyDescent="0.3">
      <c r="A121" s="85"/>
      <c r="B121" s="75"/>
      <c r="C121" s="18" t="s">
        <v>147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30">
        <f t="shared" si="59"/>
        <v>0</v>
      </c>
    </row>
    <row r="122" spans="1:14" s="6" customFormat="1" ht="37.5" x14ac:dyDescent="0.3">
      <c r="A122" s="85"/>
      <c r="B122" s="75"/>
      <c r="C122" s="18" t="s">
        <v>30</v>
      </c>
      <c r="D122" s="29"/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30">
        <f t="shared" si="59"/>
        <v>0</v>
      </c>
    </row>
    <row r="123" spans="1:14" s="6" customFormat="1" ht="20.25" x14ac:dyDescent="0.3">
      <c r="A123" s="85"/>
      <c r="B123" s="75"/>
      <c r="C123" s="18" t="s">
        <v>29</v>
      </c>
      <c r="D123" s="29"/>
      <c r="E123" s="29">
        <v>20596.419999999998</v>
      </c>
      <c r="F123" s="29">
        <f>23890.76+12430.92+485.95</f>
        <v>36807.629999999997</v>
      </c>
      <c r="G123" s="29">
        <v>38952.47</v>
      </c>
      <c r="H123" s="52">
        <v>40625.9</v>
      </c>
      <c r="I123" s="29">
        <v>40908.230000000003</v>
      </c>
      <c r="J123" s="29">
        <v>44547.35</v>
      </c>
      <c r="K123" s="29">
        <v>42000.19</v>
      </c>
      <c r="L123" s="29">
        <v>42000.19</v>
      </c>
      <c r="M123" s="30">
        <f t="shared" si="59"/>
        <v>306438.38</v>
      </c>
    </row>
    <row r="124" spans="1:14" s="5" customFormat="1" ht="206.25" x14ac:dyDescent="0.3">
      <c r="A124" s="44" t="s">
        <v>45</v>
      </c>
      <c r="B124" s="17" t="s">
        <v>48</v>
      </c>
      <c r="C124" s="23"/>
      <c r="D124" s="30">
        <f t="shared" ref="D124:I124" si="62">D125+D138</f>
        <v>0</v>
      </c>
      <c r="E124" s="30">
        <v>204.84</v>
      </c>
      <c r="F124" s="30">
        <f t="shared" si="62"/>
        <v>9063.93</v>
      </c>
      <c r="G124" s="30">
        <f t="shared" si="62"/>
        <v>9764.42</v>
      </c>
      <c r="H124" s="30">
        <f t="shared" si="62"/>
        <v>12797.51</v>
      </c>
      <c r="I124" s="30">
        <f t="shared" si="62"/>
        <v>12495.11</v>
      </c>
      <c r="J124" s="30">
        <f>J125+J138</f>
        <v>11897.43</v>
      </c>
      <c r="K124" s="30">
        <f>K125+K138</f>
        <v>9381.67</v>
      </c>
      <c r="L124" s="30">
        <f>L125+L138</f>
        <v>9381.67</v>
      </c>
      <c r="M124" s="30">
        <f t="shared" si="59"/>
        <v>74986.58</v>
      </c>
    </row>
    <row r="125" spans="1:14" s="6" customFormat="1" ht="20.25" x14ac:dyDescent="0.3">
      <c r="A125" s="85"/>
      <c r="B125" s="75"/>
      <c r="C125" s="18" t="s">
        <v>15</v>
      </c>
      <c r="D125" s="29">
        <f t="shared" ref="D125:L125" si="63">D126+D129+D133</f>
        <v>0</v>
      </c>
      <c r="E125" s="29">
        <v>94.44</v>
      </c>
      <c r="F125" s="29">
        <f t="shared" si="63"/>
        <v>7428.15</v>
      </c>
      <c r="G125" s="29">
        <f t="shared" si="63"/>
        <v>9727.49</v>
      </c>
      <c r="H125" s="29">
        <f>H126+H129+H133</f>
        <v>12557.300000000001</v>
      </c>
      <c r="I125" s="29">
        <f>I126+I129+I133</f>
        <v>12255.11</v>
      </c>
      <c r="J125" s="29">
        <f>J126+J129+J133</f>
        <v>11657.43</v>
      </c>
      <c r="K125" s="29">
        <f t="shared" si="63"/>
        <v>9141.67</v>
      </c>
      <c r="L125" s="29">
        <f t="shared" si="63"/>
        <v>9141.67</v>
      </c>
      <c r="M125" s="30">
        <f t="shared" si="59"/>
        <v>72003.259999999995</v>
      </c>
    </row>
    <row r="126" spans="1:14" s="6" customFormat="1" ht="37.5" x14ac:dyDescent="0.3">
      <c r="A126" s="85"/>
      <c r="B126" s="75"/>
      <c r="C126" s="18" t="s">
        <v>124</v>
      </c>
      <c r="D126" s="29">
        <f t="shared" ref="D126:L126" si="64">D127+D128</f>
        <v>0</v>
      </c>
      <c r="E126" s="29">
        <v>0</v>
      </c>
      <c r="F126" s="29">
        <f t="shared" si="64"/>
        <v>0</v>
      </c>
      <c r="G126" s="29">
        <f t="shared" si="64"/>
        <v>0</v>
      </c>
      <c r="H126" s="29">
        <f t="shared" si="64"/>
        <v>0</v>
      </c>
      <c r="I126" s="29">
        <f t="shared" si="64"/>
        <v>0</v>
      </c>
      <c r="J126" s="29">
        <f t="shared" si="64"/>
        <v>0</v>
      </c>
      <c r="K126" s="29">
        <f t="shared" si="64"/>
        <v>0</v>
      </c>
      <c r="L126" s="29">
        <f t="shared" si="64"/>
        <v>0</v>
      </c>
      <c r="M126" s="30">
        <f t="shared" si="59"/>
        <v>0</v>
      </c>
    </row>
    <row r="127" spans="1:14" s="6" customFormat="1" ht="37.5" x14ac:dyDescent="0.3">
      <c r="A127" s="85"/>
      <c r="B127" s="75"/>
      <c r="C127" s="18" t="s">
        <v>102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30">
        <f t="shared" si="59"/>
        <v>0</v>
      </c>
    </row>
    <row r="128" spans="1:14" s="6" customFormat="1" ht="20.25" x14ac:dyDescent="0.3">
      <c r="A128" s="85"/>
      <c r="B128" s="75"/>
      <c r="C128" s="18" t="s">
        <v>31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30">
        <f t="shared" si="59"/>
        <v>0</v>
      </c>
    </row>
    <row r="129" spans="1:13" s="6" customFormat="1" ht="37.5" x14ac:dyDescent="0.3">
      <c r="A129" s="85"/>
      <c r="B129" s="75"/>
      <c r="C129" s="18" t="s">
        <v>115</v>
      </c>
      <c r="D129" s="29">
        <f>D130</f>
        <v>0</v>
      </c>
      <c r="E129" s="29">
        <v>0</v>
      </c>
      <c r="F129" s="29">
        <f t="shared" ref="F129:L129" si="65">F130</f>
        <v>0</v>
      </c>
      <c r="G129" s="29">
        <f t="shared" si="65"/>
        <v>9391.01</v>
      </c>
      <c r="H129" s="29">
        <f t="shared" si="65"/>
        <v>10073.02</v>
      </c>
      <c r="I129" s="29">
        <f t="shared" si="65"/>
        <v>8844.5400000000009</v>
      </c>
      <c r="J129" s="29">
        <f t="shared" si="65"/>
        <v>8466.4500000000007</v>
      </c>
      <c r="K129" s="29">
        <f t="shared" si="65"/>
        <v>8466.4500000000007</v>
      </c>
      <c r="L129" s="29">
        <f t="shared" si="65"/>
        <v>8466.4500000000007</v>
      </c>
      <c r="M129" s="30">
        <f t="shared" si="59"/>
        <v>53707.92</v>
      </c>
    </row>
    <row r="130" spans="1:13" s="6" customFormat="1" ht="37.5" x14ac:dyDescent="0.3">
      <c r="A130" s="85"/>
      <c r="B130" s="75"/>
      <c r="C130" s="18" t="s">
        <v>101</v>
      </c>
      <c r="D130" s="29">
        <v>0</v>
      </c>
      <c r="E130" s="29">
        <v>0</v>
      </c>
      <c r="F130" s="29">
        <v>0</v>
      </c>
      <c r="G130" s="29">
        <v>9391.01</v>
      </c>
      <c r="H130" s="29">
        <v>10073.02</v>
      </c>
      <c r="I130" s="29">
        <v>8844.5400000000009</v>
      </c>
      <c r="J130" s="29">
        <v>8466.4500000000007</v>
      </c>
      <c r="K130" s="29">
        <v>8466.4500000000007</v>
      </c>
      <c r="L130" s="29">
        <v>8466.4500000000007</v>
      </c>
      <c r="M130" s="30">
        <f t="shared" si="59"/>
        <v>53707.92</v>
      </c>
    </row>
    <row r="131" spans="1:13" s="6" customFormat="1" ht="56.25" x14ac:dyDescent="0.3">
      <c r="A131" s="85"/>
      <c r="B131" s="75"/>
      <c r="C131" s="18" t="s">
        <v>145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30">
        <f t="shared" si="59"/>
        <v>0</v>
      </c>
    </row>
    <row r="132" spans="1:13" s="6" customFormat="1" ht="37.5" x14ac:dyDescent="0.3">
      <c r="A132" s="85"/>
      <c r="B132" s="75"/>
      <c r="C132" s="18" t="s">
        <v>156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30">
        <f t="shared" si="59"/>
        <v>0</v>
      </c>
    </row>
    <row r="133" spans="1:13" s="6" customFormat="1" ht="37.5" x14ac:dyDescent="0.3">
      <c r="A133" s="85"/>
      <c r="B133" s="75"/>
      <c r="C133" s="18" t="s">
        <v>50</v>
      </c>
      <c r="D133" s="29">
        <f t="shared" ref="D133:L133" si="66">D134</f>
        <v>0</v>
      </c>
      <c r="E133" s="29">
        <v>94.44</v>
      </c>
      <c r="F133" s="29">
        <f t="shared" si="66"/>
        <v>7428.15</v>
      </c>
      <c r="G133" s="29">
        <f t="shared" si="66"/>
        <v>336.48</v>
      </c>
      <c r="H133" s="29">
        <f t="shared" si="66"/>
        <v>2484.2800000000002</v>
      </c>
      <c r="I133" s="29">
        <f t="shared" si="66"/>
        <v>3410.57</v>
      </c>
      <c r="J133" s="29">
        <f t="shared" si="66"/>
        <v>3190.98</v>
      </c>
      <c r="K133" s="29">
        <f t="shared" si="66"/>
        <v>675.22</v>
      </c>
      <c r="L133" s="29">
        <f t="shared" si="66"/>
        <v>675.22</v>
      </c>
      <c r="M133" s="30">
        <f t="shared" si="59"/>
        <v>18295.340000000004</v>
      </c>
    </row>
    <row r="134" spans="1:13" s="6" customFormat="1" ht="37.5" x14ac:dyDescent="0.3">
      <c r="A134" s="85"/>
      <c r="B134" s="75"/>
      <c r="C134" s="18" t="s">
        <v>62</v>
      </c>
      <c r="D134" s="29"/>
      <c r="E134" s="29">
        <v>94.44</v>
      </c>
      <c r="F134" s="29">
        <v>7428.15</v>
      </c>
      <c r="G134" s="29">
        <v>336.48</v>
      </c>
      <c r="H134" s="29">
        <v>2484.2800000000002</v>
      </c>
      <c r="I134" s="29">
        <v>3410.57</v>
      </c>
      <c r="J134" s="29">
        <v>3190.98</v>
      </c>
      <c r="K134" s="29">
        <v>675.22</v>
      </c>
      <c r="L134" s="29">
        <v>675.22</v>
      </c>
      <c r="M134" s="30">
        <f t="shared" si="59"/>
        <v>18295.340000000004</v>
      </c>
    </row>
    <row r="135" spans="1:13" s="6" customFormat="1" ht="20.25" x14ac:dyDescent="0.3">
      <c r="A135" s="85"/>
      <c r="B135" s="75"/>
      <c r="C135" s="18" t="s">
        <v>139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30">
        <f t="shared" si="59"/>
        <v>0</v>
      </c>
    </row>
    <row r="136" spans="1:13" s="6" customFormat="1" ht="56.25" x14ac:dyDescent="0.3">
      <c r="A136" s="85"/>
      <c r="B136" s="75"/>
      <c r="C136" s="18" t="s">
        <v>157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30">
        <f t="shared" si="59"/>
        <v>0</v>
      </c>
    </row>
    <row r="137" spans="1:13" s="6" customFormat="1" ht="37.5" x14ac:dyDescent="0.3">
      <c r="A137" s="85"/>
      <c r="B137" s="75"/>
      <c r="C137" s="18" t="s">
        <v>30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30">
        <f t="shared" si="59"/>
        <v>0</v>
      </c>
    </row>
    <row r="138" spans="1:13" s="6" customFormat="1" ht="20.25" x14ac:dyDescent="0.3">
      <c r="A138" s="85"/>
      <c r="B138" s="75"/>
      <c r="C138" s="18" t="s">
        <v>29</v>
      </c>
      <c r="D138" s="29"/>
      <c r="E138" s="29">
        <v>110.4</v>
      </c>
      <c r="F138" s="29">
        <v>1635.78</v>
      </c>
      <c r="G138" s="29">
        <v>36.93</v>
      </c>
      <c r="H138" s="52">
        <v>240.21</v>
      </c>
      <c r="I138" s="29">
        <v>240</v>
      </c>
      <c r="J138" s="29">
        <v>240</v>
      </c>
      <c r="K138" s="29">
        <v>240</v>
      </c>
      <c r="L138" s="29">
        <v>240</v>
      </c>
      <c r="M138" s="30">
        <f t="shared" si="59"/>
        <v>2983.32</v>
      </c>
    </row>
    <row r="139" spans="1:13" s="5" customFormat="1" ht="93.75" x14ac:dyDescent="0.3">
      <c r="A139" s="44" t="s">
        <v>82</v>
      </c>
      <c r="B139" s="17" t="s">
        <v>83</v>
      </c>
      <c r="C139" s="46"/>
      <c r="D139" s="30">
        <f t="shared" ref="D139:L139" si="67">D140+D153</f>
        <v>0</v>
      </c>
      <c r="E139" s="30">
        <v>0</v>
      </c>
      <c r="F139" s="30">
        <f t="shared" si="67"/>
        <v>10217.94</v>
      </c>
      <c r="G139" s="30">
        <f t="shared" si="67"/>
        <v>15284.89</v>
      </c>
      <c r="H139" s="30">
        <f t="shared" si="67"/>
        <v>0</v>
      </c>
      <c r="I139" s="30">
        <f>I140+I153</f>
        <v>21194.66</v>
      </c>
      <c r="J139" s="30">
        <f t="shared" si="67"/>
        <v>0</v>
      </c>
      <c r="K139" s="30">
        <f t="shared" si="67"/>
        <v>0</v>
      </c>
      <c r="L139" s="30">
        <f t="shared" si="67"/>
        <v>0</v>
      </c>
      <c r="M139" s="30">
        <f t="shared" si="59"/>
        <v>46697.490000000005</v>
      </c>
    </row>
    <row r="140" spans="1:13" s="6" customFormat="1" ht="20.25" x14ac:dyDescent="0.3">
      <c r="A140" s="86"/>
      <c r="B140" s="75"/>
      <c r="C140" s="18" t="s">
        <v>15</v>
      </c>
      <c r="D140" s="29">
        <f t="shared" ref="D140:L140" si="68">D141+D144+D148</f>
        <v>0</v>
      </c>
      <c r="E140" s="29">
        <v>0</v>
      </c>
      <c r="F140" s="29">
        <f t="shared" si="68"/>
        <v>10217.94</v>
      </c>
      <c r="G140" s="29">
        <f t="shared" si="68"/>
        <v>15284.89</v>
      </c>
      <c r="H140" s="29">
        <f t="shared" si="68"/>
        <v>0</v>
      </c>
      <c r="I140" s="29">
        <f>I141+I144+I148</f>
        <v>21194.66</v>
      </c>
      <c r="J140" s="29">
        <f t="shared" si="68"/>
        <v>0</v>
      </c>
      <c r="K140" s="29">
        <f t="shared" si="68"/>
        <v>0</v>
      </c>
      <c r="L140" s="29">
        <f t="shared" si="68"/>
        <v>0</v>
      </c>
      <c r="M140" s="30">
        <f t="shared" si="59"/>
        <v>46697.490000000005</v>
      </c>
    </row>
    <row r="141" spans="1:13" s="6" customFormat="1" ht="37.5" x14ac:dyDescent="0.3">
      <c r="A141" s="86"/>
      <c r="B141" s="75"/>
      <c r="C141" s="18" t="s">
        <v>107</v>
      </c>
      <c r="D141" s="29">
        <f t="shared" ref="D141:J141" si="69">D142</f>
        <v>0</v>
      </c>
      <c r="E141" s="29">
        <v>0</v>
      </c>
      <c r="F141" s="29">
        <f t="shared" si="69"/>
        <v>0</v>
      </c>
      <c r="G141" s="29">
        <f t="shared" si="69"/>
        <v>0</v>
      </c>
      <c r="H141" s="29">
        <f t="shared" si="69"/>
        <v>0</v>
      </c>
      <c r="I141" s="29">
        <f t="shared" si="69"/>
        <v>20961.740000000002</v>
      </c>
      <c r="J141" s="29">
        <f t="shared" si="69"/>
        <v>0</v>
      </c>
      <c r="K141" s="29">
        <f t="shared" ref="K141:L141" si="70">K142+K145+K149</f>
        <v>0</v>
      </c>
      <c r="L141" s="29">
        <f t="shared" si="70"/>
        <v>0</v>
      </c>
      <c r="M141" s="30">
        <f t="shared" si="59"/>
        <v>20961.740000000002</v>
      </c>
    </row>
    <row r="142" spans="1:13" s="6" customFormat="1" ht="37.5" x14ac:dyDescent="0.3">
      <c r="A142" s="86"/>
      <c r="B142" s="75"/>
      <c r="C142" s="18" t="s">
        <v>103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20961.740000000002</v>
      </c>
      <c r="J142" s="29">
        <v>0</v>
      </c>
      <c r="K142" s="29">
        <f t="shared" ref="K142:L142" si="71">K143+K146+K150</f>
        <v>0</v>
      </c>
      <c r="L142" s="29">
        <f t="shared" si="71"/>
        <v>0</v>
      </c>
      <c r="M142" s="30">
        <f t="shared" si="59"/>
        <v>20961.740000000002</v>
      </c>
    </row>
    <row r="143" spans="1:13" s="6" customFormat="1" ht="20.25" x14ac:dyDescent="0.3">
      <c r="A143" s="86"/>
      <c r="B143" s="75"/>
      <c r="C143" s="18" t="s">
        <v>32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f t="shared" ref="K143:L143" si="72">K144+K147+K151</f>
        <v>0</v>
      </c>
      <c r="L143" s="29">
        <f t="shared" si="72"/>
        <v>0</v>
      </c>
      <c r="M143" s="30">
        <f t="shared" si="59"/>
        <v>0</v>
      </c>
    </row>
    <row r="144" spans="1:13" s="6" customFormat="1" ht="37.5" x14ac:dyDescent="0.3">
      <c r="A144" s="86"/>
      <c r="B144" s="75"/>
      <c r="C144" s="18" t="s">
        <v>104</v>
      </c>
      <c r="D144" s="29">
        <f t="shared" ref="D144:J144" si="73">D145+D146</f>
        <v>0</v>
      </c>
      <c r="E144" s="29">
        <v>0</v>
      </c>
      <c r="F144" s="29">
        <f t="shared" si="73"/>
        <v>9707.0400000000009</v>
      </c>
      <c r="G144" s="29">
        <f t="shared" si="73"/>
        <v>14520.65</v>
      </c>
      <c r="H144" s="29">
        <f t="shared" si="73"/>
        <v>0</v>
      </c>
      <c r="I144" s="29">
        <f t="shared" si="73"/>
        <v>211.73</v>
      </c>
      <c r="J144" s="29">
        <f t="shared" si="73"/>
        <v>0</v>
      </c>
      <c r="K144" s="29">
        <f t="shared" ref="K144:L144" si="74">K145+K148+K152</f>
        <v>0</v>
      </c>
      <c r="L144" s="29">
        <f t="shared" si="74"/>
        <v>0</v>
      </c>
      <c r="M144" s="30">
        <f t="shared" si="59"/>
        <v>24439.420000000002</v>
      </c>
    </row>
    <row r="145" spans="1:13" s="6" customFormat="1" ht="37.5" x14ac:dyDescent="0.3">
      <c r="A145" s="86"/>
      <c r="B145" s="75"/>
      <c r="C145" s="18" t="s">
        <v>106</v>
      </c>
      <c r="D145" s="29">
        <v>0</v>
      </c>
      <c r="E145" s="29">
        <v>0</v>
      </c>
      <c r="F145" s="29">
        <v>9707.0400000000009</v>
      </c>
      <c r="G145" s="29">
        <v>14520.65</v>
      </c>
      <c r="H145" s="29">
        <v>0</v>
      </c>
      <c r="I145" s="29">
        <f>211.73</f>
        <v>211.73</v>
      </c>
      <c r="J145" s="29">
        <v>0</v>
      </c>
      <c r="K145" s="29">
        <f t="shared" ref="K145:L145" si="75">K146+K149+K153</f>
        <v>0</v>
      </c>
      <c r="L145" s="29">
        <f t="shared" si="75"/>
        <v>0</v>
      </c>
      <c r="M145" s="30">
        <f t="shared" ref="M145:M176" si="76">SUM(D145:L145)</f>
        <v>24439.420000000002</v>
      </c>
    </row>
    <row r="146" spans="1:13" s="6" customFormat="1" ht="56.25" x14ac:dyDescent="0.3">
      <c r="A146" s="86"/>
      <c r="B146" s="75"/>
      <c r="C146" s="18" t="s">
        <v>147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f t="shared" ref="K146:L146" si="77">K147+K150+K154</f>
        <v>0</v>
      </c>
      <c r="L146" s="29">
        <f t="shared" si="77"/>
        <v>0</v>
      </c>
      <c r="M146" s="30">
        <f t="shared" si="76"/>
        <v>0</v>
      </c>
    </row>
    <row r="147" spans="1:13" s="6" customFormat="1" ht="37.5" x14ac:dyDescent="0.3">
      <c r="A147" s="86"/>
      <c r="B147" s="75"/>
      <c r="C147" s="18" t="s">
        <v>148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f t="shared" ref="K147:L147" si="78">K148+K151+K155</f>
        <v>0</v>
      </c>
      <c r="L147" s="29">
        <f t="shared" si="78"/>
        <v>0</v>
      </c>
      <c r="M147" s="30">
        <f t="shared" si="76"/>
        <v>0</v>
      </c>
    </row>
    <row r="148" spans="1:13" s="6" customFormat="1" ht="37.5" x14ac:dyDescent="0.3">
      <c r="A148" s="86"/>
      <c r="B148" s="75"/>
      <c r="C148" s="18" t="s">
        <v>51</v>
      </c>
      <c r="D148" s="29">
        <f>D149+D150</f>
        <v>0</v>
      </c>
      <c r="E148" s="29">
        <v>0</v>
      </c>
      <c r="F148" s="29">
        <f>F149+F150</f>
        <v>510.9</v>
      </c>
      <c r="G148" s="29">
        <f>G149</f>
        <v>764.24</v>
      </c>
      <c r="H148" s="29">
        <f>H149</f>
        <v>0</v>
      </c>
      <c r="I148" s="29">
        <f>I149</f>
        <v>21.19</v>
      </c>
      <c r="J148" s="29">
        <f>J149</f>
        <v>0</v>
      </c>
      <c r="K148" s="29">
        <f t="shared" ref="K148:L148" si="79">K149+K152+K156</f>
        <v>0</v>
      </c>
      <c r="L148" s="29">
        <f t="shared" si="79"/>
        <v>0</v>
      </c>
      <c r="M148" s="30">
        <f t="shared" si="76"/>
        <v>1296.33</v>
      </c>
    </row>
    <row r="149" spans="1:13" s="6" customFormat="1" ht="37.5" x14ac:dyDescent="0.3">
      <c r="A149" s="86"/>
      <c r="B149" s="75"/>
      <c r="C149" s="18" t="s">
        <v>58</v>
      </c>
      <c r="D149" s="29">
        <v>0</v>
      </c>
      <c r="E149" s="29">
        <v>0</v>
      </c>
      <c r="F149" s="29">
        <v>510.9</v>
      </c>
      <c r="G149" s="29">
        <v>764.24</v>
      </c>
      <c r="H149" s="29">
        <v>0</v>
      </c>
      <c r="I149" s="29">
        <v>21.19</v>
      </c>
      <c r="J149" s="29">
        <v>0</v>
      </c>
      <c r="K149" s="29">
        <f t="shared" ref="K149:L149" si="80">K150+K153+K157</f>
        <v>0</v>
      </c>
      <c r="L149" s="29">
        <f t="shared" si="80"/>
        <v>0</v>
      </c>
      <c r="M149" s="30">
        <f t="shared" si="76"/>
        <v>1296.33</v>
      </c>
    </row>
    <row r="150" spans="1:13" s="6" customFormat="1" ht="20.25" x14ac:dyDescent="0.3">
      <c r="A150" s="86"/>
      <c r="B150" s="75"/>
      <c r="C150" s="18" t="s">
        <v>152</v>
      </c>
      <c r="D150" s="29">
        <v>0</v>
      </c>
      <c r="E150" s="29">
        <v>0</v>
      </c>
      <c r="F150" s="29">
        <v>0</v>
      </c>
      <c r="G150" s="29">
        <v>0</v>
      </c>
      <c r="H150" s="29">
        <v>0</v>
      </c>
      <c r="I150" s="29">
        <v>0</v>
      </c>
      <c r="J150" s="29">
        <v>0</v>
      </c>
      <c r="K150" s="29">
        <f t="shared" ref="K150:L150" si="81">K151+K154+K158</f>
        <v>0</v>
      </c>
      <c r="L150" s="29">
        <f t="shared" si="81"/>
        <v>0</v>
      </c>
      <c r="M150" s="30">
        <f t="shared" si="76"/>
        <v>0</v>
      </c>
    </row>
    <row r="151" spans="1:13" s="6" customFormat="1" ht="56.25" x14ac:dyDescent="0.3">
      <c r="A151" s="86"/>
      <c r="B151" s="75"/>
      <c r="C151" s="18" t="s">
        <v>158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f t="shared" ref="K151:L151" si="82">K152+K155+K159</f>
        <v>0</v>
      </c>
      <c r="L151" s="29">
        <f t="shared" si="82"/>
        <v>0</v>
      </c>
      <c r="M151" s="30">
        <f t="shared" si="76"/>
        <v>0</v>
      </c>
    </row>
    <row r="152" spans="1:13" s="6" customFormat="1" ht="37.5" x14ac:dyDescent="0.3">
      <c r="A152" s="86"/>
      <c r="B152" s="75"/>
      <c r="C152" s="18" t="s">
        <v>28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f t="shared" ref="K152:L152" si="83">K153+K156+K160</f>
        <v>0</v>
      </c>
      <c r="L152" s="29">
        <f t="shared" si="83"/>
        <v>0</v>
      </c>
      <c r="M152" s="30">
        <f t="shared" si="76"/>
        <v>0</v>
      </c>
    </row>
    <row r="153" spans="1:13" s="6" customFormat="1" ht="20.25" x14ac:dyDescent="0.3">
      <c r="A153" s="86"/>
      <c r="B153" s="75"/>
      <c r="C153" s="18" t="s">
        <v>29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f>I153</f>
        <v>0</v>
      </c>
      <c r="K153" s="29">
        <f t="shared" ref="K153:L153" si="84">K154+K157+K161</f>
        <v>0</v>
      </c>
      <c r="L153" s="29">
        <f t="shared" si="84"/>
        <v>0</v>
      </c>
      <c r="M153" s="30">
        <f t="shared" si="76"/>
        <v>0</v>
      </c>
    </row>
    <row r="154" spans="1:13" s="5" customFormat="1" ht="93.75" x14ac:dyDescent="0.3">
      <c r="A154" s="44" t="s">
        <v>47</v>
      </c>
      <c r="B154" s="17" t="s">
        <v>43</v>
      </c>
      <c r="C154" s="46"/>
      <c r="D154" s="30">
        <f t="shared" ref="D154:L154" si="85">D155+D168</f>
        <v>0</v>
      </c>
      <c r="E154" s="30">
        <v>1732.04</v>
      </c>
      <c r="F154" s="30">
        <f t="shared" si="85"/>
        <v>1825.4299999999998</v>
      </c>
      <c r="G154" s="30">
        <f t="shared" si="85"/>
        <v>1447.3700000000001</v>
      </c>
      <c r="H154" s="30">
        <f t="shared" si="85"/>
        <v>1445.44</v>
      </c>
      <c r="I154" s="30">
        <f t="shared" si="85"/>
        <v>1586.36</v>
      </c>
      <c r="J154" s="30">
        <f t="shared" si="85"/>
        <v>0</v>
      </c>
      <c r="K154" s="30">
        <f t="shared" si="85"/>
        <v>0</v>
      </c>
      <c r="L154" s="30">
        <f t="shared" si="85"/>
        <v>0</v>
      </c>
      <c r="M154" s="30">
        <f t="shared" si="76"/>
        <v>8036.64</v>
      </c>
    </row>
    <row r="155" spans="1:13" s="6" customFormat="1" ht="20.25" x14ac:dyDescent="0.3">
      <c r="A155" s="86"/>
      <c r="B155" s="75"/>
      <c r="C155" s="18" t="s">
        <v>15</v>
      </c>
      <c r="D155" s="29">
        <f t="shared" ref="D155:L155" si="86">D156+D159+D163</f>
        <v>0</v>
      </c>
      <c r="E155" s="29">
        <v>1732.04</v>
      </c>
      <c r="F155" s="29">
        <f t="shared" si="86"/>
        <v>1825.4299999999998</v>
      </c>
      <c r="G155" s="29">
        <f t="shared" si="86"/>
        <v>1447.3700000000001</v>
      </c>
      <c r="H155" s="29">
        <f t="shared" si="86"/>
        <v>1445.44</v>
      </c>
      <c r="I155" s="29">
        <f t="shared" si="86"/>
        <v>1586.36</v>
      </c>
      <c r="J155" s="29">
        <f t="shared" si="86"/>
        <v>0</v>
      </c>
      <c r="K155" s="29">
        <f t="shared" si="86"/>
        <v>0</v>
      </c>
      <c r="L155" s="29">
        <f t="shared" si="86"/>
        <v>0</v>
      </c>
      <c r="M155" s="30">
        <f t="shared" si="76"/>
        <v>8036.64</v>
      </c>
    </row>
    <row r="156" spans="1:13" s="6" customFormat="1" ht="37.5" x14ac:dyDescent="0.3">
      <c r="A156" s="86"/>
      <c r="B156" s="75"/>
      <c r="C156" s="18" t="s">
        <v>108</v>
      </c>
      <c r="D156" s="29">
        <f t="shared" ref="D156:L156" si="87">D157</f>
        <v>0</v>
      </c>
      <c r="E156" s="29">
        <v>1546.71</v>
      </c>
      <c r="F156" s="29">
        <f t="shared" si="87"/>
        <v>1805.37</v>
      </c>
      <c r="G156" s="29">
        <f t="shared" si="87"/>
        <v>1431.46</v>
      </c>
      <c r="H156" s="29">
        <f t="shared" si="87"/>
        <v>1429.55</v>
      </c>
      <c r="I156" s="29">
        <f t="shared" si="87"/>
        <v>1568.93</v>
      </c>
      <c r="J156" s="29">
        <f t="shared" si="87"/>
        <v>0</v>
      </c>
      <c r="K156" s="29">
        <f t="shared" si="87"/>
        <v>0</v>
      </c>
      <c r="L156" s="29">
        <f t="shared" si="87"/>
        <v>0</v>
      </c>
      <c r="M156" s="30">
        <f t="shared" si="76"/>
        <v>7782.02</v>
      </c>
    </row>
    <row r="157" spans="1:13" s="6" customFormat="1" ht="37.5" x14ac:dyDescent="0.3">
      <c r="A157" s="86"/>
      <c r="B157" s="75"/>
      <c r="C157" s="18" t="s">
        <v>109</v>
      </c>
      <c r="D157" s="29"/>
      <c r="E157" s="29">
        <v>1546.71</v>
      </c>
      <c r="F157" s="29">
        <v>1805.37</v>
      </c>
      <c r="G157" s="29">
        <v>1431.46</v>
      </c>
      <c r="H157" s="29">
        <v>1429.55</v>
      </c>
      <c r="I157" s="29">
        <v>1568.93</v>
      </c>
      <c r="J157" s="29">
        <v>0</v>
      </c>
      <c r="K157" s="29">
        <v>0</v>
      </c>
      <c r="L157" s="29">
        <v>0</v>
      </c>
      <c r="M157" s="30">
        <f t="shared" si="76"/>
        <v>7782.02</v>
      </c>
    </row>
    <row r="158" spans="1:13" s="6" customFormat="1" ht="20.25" x14ac:dyDescent="0.3">
      <c r="A158" s="86"/>
      <c r="B158" s="75"/>
      <c r="C158" s="18" t="s">
        <v>32</v>
      </c>
      <c r="D158" s="29">
        <v>0</v>
      </c>
      <c r="E158" s="29">
        <v>0</v>
      </c>
      <c r="F158" s="29">
        <v>0</v>
      </c>
      <c r="G158" s="29">
        <v>0</v>
      </c>
      <c r="H158" s="29">
        <v>0</v>
      </c>
      <c r="I158" s="29">
        <v>0</v>
      </c>
      <c r="J158" s="29">
        <v>0</v>
      </c>
      <c r="K158" s="29">
        <v>0</v>
      </c>
      <c r="L158" s="29">
        <v>0</v>
      </c>
      <c r="M158" s="30">
        <f t="shared" si="76"/>
        <v>0</v>
      </c>
    </row>
    <row r="159" spans="1:13" s="6" customFormat="1" ht="37.5" x14ac:dyDescent="0.3">
      <c r="A159" s="86"/>
      <c r="B159" s="75"/>
      <c r="C159" s="18" t="s">
        <v>110</v>
      </c>
      <c r="D159" s="29">
        <f t="shared" ref="D159:L159" si="88">D160+D161</f>
        <v>0</v>
      </c>
      <c r="E159" s="29">
        <v>98.73</v>
      </c>
      <c r="F159" s="29">
        <f t="shared" si="88"/>
        <v>18.239999999999998</v>
      </c>
      <c r="G159" s="29">
        <f t="shared" si="88"/>
        <v>14.46</v>
      </c>
      <c r="H159" s="29">
        <f t="shared" si="88"/>
        <v>14.44</v>
      </c>
      <c r="I159" s="29">
        <f t="shared" si="88"/>
        <v>15.84</v>
      </c>
      <c r="J159" s="29">
        <f t="shared" si="88"/>
        <v>0</v>
      </c>
      <c r="K159" s="29">
        <f t="shared" si="88"/>
        <v>0</v>
      </c>
      <c r="L159" s="29">
        <f t="shared" si="88"/>
        <v>0</v>
      </c>
      <c r="M159" s="30">
        <f t="shared" si="76"/>
        <v>161.71</v>
      </c>
    </row>
    <row r="160" spans="1:13" s="6" customFormat="1" ht="37.5" x14ac:dyDescent="0.3">
      <c r="A160" s="86"/>
      <c r="B160" s="75"/>
      <c r="C160" s="18" t="s">
        <v>111</v>
      </c>
      <c r="D160" s="29"/>
      <c r="E160" s="29">
        <v>98.73</v>
      </c>
      <c r="F160" s="29">
        <v>18.239999999999998</v>
      </c>
      <c r="G160" s="29">
        <v>14.46</v>
      </c>
      <c r="H160" s="29">
        <v>14.44</v>
      </c>
      <c r="I160" s="29">
        <v>15.84</v>
      </c>
      <c r="J160" s="29">
        <v>0</v>
      </c>
      <c r="K160" s="29">
        <v>0</v>
      </c>
      <c r="L160" s="29">
        <v>0</v>
      </c>
      <c r="M160" s="30">
        <f t="shared" si="76"/>
        <v>161.71</v>
      </c>
    </row>
    <row r="161" spans="1:14" s="6" customFormat="1" ht="56.25" x14ac:dyDescent="0.3">
      <c r="A161" s="86"/>
      <c r="B161" s="75"/>
      <c r="C161" s="18" t="s">
        <v>159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  <c r="L161" s="29">
        <v>0</v>
      </c>
      <c r="M161" s="30">
        <f t="shared" si="76"/>
        <v>0</v>
      </c>
    </row>
    <row r="162" spans="1:14" s="6" customFormat="1" ht="37.5" x14ac:dyDescent="0.3">
      <c r="A162" s="86"/>
      <c r="B162" s="75"/>
      <c r="C162" s="18" t="s">
        <v>148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29">
        <v>0</v>
      </c>
      <c r="M162" s="30">
        <f t="shared" si="76"/>
        <v>0</v>
      </c>
    </row>
    <row r="163" spans="1:14" s="6" customFormat="1" ht="37.5" x14ac:dyDescent="0.3">
      <c r="A163" s="86"/>
      <c r="B163" s="75"/>
      <c r="C163" s="18" t="s">
        <v>51</v>
      </c>
      <c r="D163" s="29">
        <f>D164+D165</f>
        <v>0</v>
      </c>
      <c r="E163" s="29">
        <v>86.6</v>
      </c>
      <c r="F163" s="29">
        <f>F164+F165</f>
        <v>1.82</v>
      </c>
      <c r="G163" s="29">
        <f t="shared" ref="G163:L163" si="89">G164</f>
        <v>1.45</v>
      </c>
      <c r="H163" s="29">
        <f t="shared" si="89"/>
        <v>1.45</v>
      </c>
      <c r="I163" s="29">
        <f t="shared" si="89"/>
        <v>1.59</v>
      </c>
      <c r="J163" s="29">
        <f t="shared" si="89"/>
        <v>0</v>
      </c>
      <c r="K163" s="29">
        <f t="shared" si="89"/>
        <v>0</v>
      </c>
      <c r="L163" s="29">
        <f t="shared" si="89"/>
        <v>0</v>
      </c>
      <c r="M163" s="30">
        <f t="shared" si="76"/>
        <v>92.91</v>
      </c>
    </row>
    <row r="164" spans="1:14" s="6" customFormat="1" ht="37.5" x14ac:dyDescent="0.3">
      <c r="A164" s="86"/>
      <c r="B164" s="75"/>
      <c r="C164" s="18" t="s">
        <v>58</v>
      </c>
      <c r="D164" s="29"/>
      <c r="E164" s="29">
        <v>86.6</v>
      </c>
      <c r="F164" s="29">
        <v>1.82</v>
      </c>
      <c r="G164" s="29">
        <v>1.45</v>
      </c>
      <c r="H164" s="29">
        <v>1.45</v>
      </c>
      <c r="I164" s="29">
        <v>1.59</v>
      </c>
      <c r="J164" s="29">
        <v>0</v>
      </c>
      <c r="K164" s="29">
        <v>0</v>
      </c>
      <c r="L164" s="29">
        <v>0</v>
      </c>
      <c r="M164" s="30">
        <f t="shared" si="76"/>
        <v>92.91</v>
      </c>
    </row>
    <row r="165" spans="1:14" s="6" customFormat="1" ht="20.25" x14ac:dyDescent="0.3">
      <c r="A165" s="86"/>
      <c r="B165" s="75"/>
      <c r="C165" s="18" t="s">
        <v>139</v>
      </c>
      <c r="D165" s="29">
        <v>0</v>
      </c>
      <c r="E165" s="29">
        <v>0</v>
      </c>
      <c r="F165" s="29">
        <v>0</v>
      </c>
      <c r="G165" s="29">
        <v>0</v>
      </c>
      <c r="H165" s="29">
        <v>0</v>
      </c>
      <c r="I165" s="29">
        <v>0</v>
      </c>
      <c r="J165" s="29">
        <v>0</v>
      </c>
      <c r="K165" s="29">
        <v>0</v>
      </c>
      <c r="L165" s="29">
        <v>0</v>
      </c>
      <c r="M165" s="30">
        <f t="shared" si="76"/>
        <v>0</v>
      </c>
    </row>
    <row r="166" spans="1:14" s="6" customFormat="1" ht="37.5" x14ac:dyDescent="0.3">
      <c r="A166" s="86"/>
      <c r="B166" s="75"/>
      <c r="C166" s="18" t="s">
        <v>160</v>
      </c>
      <c r="D166" s="29">
        <v>0</v>
      </c>
      <c r="E166" s="29">
        <v>0</v>
      </c>
      <c r="F166" s="29">
        <v>0</v>
      </c>
      <c r="G166" s="29">
        <v>0</v>
      </c>
      <c r="H166" s="29">
        <v>0</v>
      </c>
      <c r="I166" s="29">
        <v>0</v>
      </c>
      <c r="J166" s="29">
        <v>0</v>
      </c>
      <c r="K166" s="29">
        <v>0</v>
      </c>
      <c r="L166" s="29">
        <v>0</v>
      </c>
      <c r="M166" s="30">
        <f t="shared" si="76"/>
        <v>0</v>
      </c>
    </row>
    <row r="167" spans="1:14" s="6" customFormat="1" ht="37.5" x14ac:dyDescent="0.3">
      <c r="A167" s="86"/>
      <c r="B167" s="75"/>
      <c r="C167" s="18" t="s">
        <v>28</v>
      </c>
      <c r="D167" s="29">
        <v>0</v>
      </c>
      <c r="E167" s="29">
        <v>0</v>
      </c>
      <c r="F167" s="29">
        <v>0</v>
      </c>
      <c r="G167" s="29">
        <v>0</v>
      </c>
      <c r="H167" s="29">
        <v>0</v>
      </c>
      <c r="I167" s="29">
        <v>0</v>
      </c>
      <c r="J167" s="29">
        <v>0</v>
      </c>
      <c r="K167" s="29">
        <v>0</v>
      </c>
      <c r="L167" s="29">
        <v>0</v>
      </c>
      <c r="M167" s="30">
        <f t="shared" si="76"/>
        <v>0</v>
      </c>
    </row>
    <row r="168" spans="1:14" s="6" customFormat="1" ht="20.25" x14ac:dyDescent="0.3">
      <c r="A168" s="86"/>
      <c r="B168" s="75"/>
      <c r="C168" s="18" t="s">
        <v>29</v>
      </c>
      <c r="D168" s="29">
        <v>0</v>
      </c>
      <c r="E168" s="29">
        <v>0</v>
      </c>
      <c r="F168" s="29">
        <v>0</v>
      </c>
      <c r="G168" s="29">
        <v>0</v>
      </c>
      <c r="H168" s="29">
        <v>0</v>
      </c>
      <c r="I168" s="29">
        <v>0</v>
      </c>
      <c r="J168" s="29">
        <f>I168</f>
        <v>0</v>
      </c>
      <c r="K168" s="29">
        <f>J168</f>
        <v>0</v>
      </c>
      <c r="L168" s="29">
        <f>K168</f>
        <v>0</v>
      </c>
      <c r="M168" s="30">
        <f t="shared" si="76"/>
        <v>0</v>
      </c>
    </row>
    <row r="169" spans="1:14" s="5" customFormat="1" ht="150" x14ac:dyDescent="0.3">
      <c r="A169" s="44" t="s">
        <v>131</v>
      </c>
      <c r="B169" s="17" t="s">
        <v>132</v>
      </c>
      <c r="C169" s="46"/>
      <c r="D169" s="30">
        <f t="shared" ref="D169:H169" si="90">D170+D183</f>
        <v>0</v>
      </c>
      <c r="E169" s="30">
        <v>0</v>
      </c>
      <c r="F169" s="30">
        <f t="shared" si="90"/>
        <v>0</v>
      </c>
      <c r="G169" s="30">
        <f t="shared" si="90"/>
        <v>2209.52</v>
      </c>
      <c r="H169" s="30">
        <f t="shared" si="90"/>
        <v>7017.7800000000007</v>
      </c>
      <c r="I169" s="30">
        <f>I170+I183</f>
        <v>7609.27</v>
      </c>
      <c r="J169" s="30">
        <f>J170+J183</f>
        <v>0</v>
      </c>
      <c r="K169" s="30">
        <f>K170+K183</f>
        <v>0</v>
      </c>
      <c r="L169" s="30">
        <f>L170+L183</f>
        <v>0</v>
      </c>
      <c r="M169" s="30">
        <f t="shared" si="76"/>
        <v>16836.57</v>
      </c>
    </row>
    <row r="170" spans="1:14" s="6" customFormat="1" ht="20.25" x14ac:dyDescent="0.3">
      <c r="A170" s="86"/>
      <c r="B170" s="75"/>
      <c r="C170" s="18" t="s">
        <v>15</v>
      </c>
      <c r="D170" s="29">
        <f t="shared" ref="D170:I170" si="91">D171+D174+D178</f>
        <v>0</v>
      </c>
      <c r="E170" s="29">
        <v>0</v>
      </c>
      <c r="F170" s="29">
        <f t="shared" si="91"/>
        <v>0</v>
      </c>
      <c r="G170" s="29">
        <f t="shared" si="91"/>
        <v>2209.52</v>
      </c>
      <c r="H170" s="29">
        <f t="shared" si="91"/>
        <v>7017.7800000000007</v>
      </c>
      <c r="I170" s="29">
        <f t="shared" si="91"/>
        <v>7609.27</v>
      </c>
      <c r="J170" s="29">
        <f>J171+J174+J178</f>
        <v>0</v>
      </c>
      <c r="K170" s="29">
        <f t="shared" ref="K170:L170" si="92">K171+K174+K178</f>
        <v>0</v>
      </c>
      <c r="L170" s="29">
        <f t="shared" si="92"/>
        <v>0</v>
      </c>
      <c r="M170" s="30">
        <f t="shared" si="76"/>
        <v>16836.57</v>
      </c>
    </row>
    <row r="171" spans="1:14" s="6" customFormat="1" ht="37.5" x14ac:dyDescent="0.3">
      <c r="A171" s="86"/>
      <c r="B171" s="75"/>
      <c r="C171" s="18" t="s">
        <v>108</v>
      </c>
      <c r="D171" s="29">
        <f t="shared" ref="D171:L171" si="93">D172</f>
        <v>0</v>
      </c>
      <c r="E171" s="29">
        <v>0</v>
      </c>
      <c r="F171" s="29">
        <f t="shared" si="93"/>
        <v>0</v>
      </c>
      <c r="G171" s="29">
        <f t="shared" si="93"/>
        <v>2187.4299999999998</v>
      </c>
      <c r="H171" s="29">
        <f t="shared" si="93"/>
        <v>6947.6</v>
      </c>
      <c r="I171" s="29">
        <f t="shared" si="93"/>
        <v>6826.01</v>
      </c>
      <c r="J171" s="29">
        <f t="shared" si="93"/>
        <v>0</v>
      </c>
      <c r="K171" s="29">
        <f t="shared" si="93"/>
        <v>0</v>
      </c>
      <c r="L171" s="29">
        <f t="shared" si="93"/>
        <v>0</v>
      </c>
      <c r="M171" s="30">
        <f t="shared" si="76"/>
        <v>15961.04</v>
      </c>
      <c r="N171" s="6">
        <v>0</v>
      </c>
    </row>
    <row r="172" spans="1:14" s="6" customFormat="1" ht="37.5" x14ac:dyDescent="0.3">
      <c r="A172" s="86"/>
      <c r="B172" s="75"/>
      <c r="C172" s="18" t="s">
        <v>109</v>
      </c>
      <c r="D172" s="29">
        <v>0</v>
      </c>
      <c r="E172" s="29">
        <v>0</v>
      </c>
      <c r="F172" s="29">
        <v>0</v>
      </c>
      <c r="G172" s="53">
        <v>2187.4299999999998</v>
      </c>
      <c r="H172" s="29">
        <v>6947.6</v>
      </c>
      <c r="I172" s="29">
        <v>6826.01</v>
      </c>
      <c r="J172" s="29">
        <v>0</v>
      </c>
      <c r="K172" s="29">
        <v>0</v>
      </c>
      <c r="L172" s="29">
        <v>0</v>
      </c>
      <c r="M172" s="30">
        <f t="shared" si="76"/>
        <v>15961.04</v>
      </c>
    </row>
    <row r="173" spans="1:14" s="6" customFormat="1" ht="20.25" x14ac:dyDescent="0.3">
      <c r="A173" s="86"/>
      <c r="B173" s="75"/>
      <c r="C173" s="18" t="s">
        <v>32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30">
        <f t="shared" si="76"/>
        <v>0</v>
      </c>
    </row>
    <row r="174" spans="1:14" s="6" customFormat="1" ht="37.5" x14ac:dyDescent="0.3">
      <c r="A174" s="86"/>
      <c r="B174" s="75"/>
      <c r="C174" s="18" t="s">
        <v>110</v>
      </c>
      <c r="D174" s="29">
        <f t="shared" ref="D174:J174" si="94">D175+D176</f>
        <v>0</v>
      </c>
      <c r="E174" s="29">
        <v>0</v>
      </c>
      <c r="F174" s="29">
        <f t="shared" si="94"/>
        <v>0</v>
      </c>
      <c r="G174" s="29">
        <f t="shared" si="94"/>
        <v>22.09</v>
      </c>
      <c r="H174" s="29">
        <f t="shared" si="94"/>
        <v>70.180000000000007</v>
      </c>
      <c r="I174" s="29">
        <f t="shared" si="94"/>
        <v>783.26</v>
      </c>
      <c r="J174" s="29">
        <f t="shared" si="94"/>
        <v>0</v>
      </c>
      <c r="K174" s="29">
        <f t="shared" ref="K174:L174" si="95">K175+K176</f>
        <v>0</v>
      </c>
      <c r="L174" s="29">
        <f t="shared" si="95"/>
        <v>0</v>
      </c>
      <c r="M174" s="30">
        <f t="shared" si="76"/>
        <v>875.53</v>
      </c>
    </row>
    <row r="175" spans="1:14" s="6" customFormat="1" ht="37.5" x14ac:dyDescent="0.3">
      <c r="A175" s="86"/>
      <c r="B175" s="75"/>
      <c r="C175" s="18" t="s">
        <v>111</v>
      </c>
      <c r="D175" s="29">
        <v>0</v>
      </c>
      <c r="E175" s="29">
        <v>0</v>
      </c>
      <c r="F175" s="29">
        <v>0</v>
      </c>
      <c r="G175" s="53">
        <v>22.09</v>
      </c>
      <c r="H175" s="29">
        <v>70.180000000000007</v>
      </c>
      <c r="I175" s="29">
        <v>783.26</v>
      </c>
      <c r="J175" s="29">
        <v>0</v>
      </c>
      <c r="K175" s="29">
        <v>0</v>
      </c>
      <c r="L175" s="29">
        <v>0</v>
      </c>
      <c r="M175" s="30">
        <f t="shared" si="76"/>
        <v>875.53</v>
      </c>
    </row>
    <row r="176" spans="1:14" s="6" customFormat="1" ht="56.25" x14ac:dyDescent="0.3">
      <c r="A176" s="86"/>
      <c r="B176" s="75"/>
      <c r="C176" s="18" t="s">
        <v>147</v>
      </c>
      <c r="D176" s="29">
        <v>0</v>
      </c>
      <c r="E176" s="29">
        <v>0</v>
      </c>
      <c r="F176" s="29">
        <v>0</v>
      </c>
      <c r="G176" s="29">
        <v>0</v>
      </c>
      <c r="H176" s="29">
        <v>0</v>
      </c>
      <c r="I176" s="29">
        <v>0</v>
      </c>
      <c r="J176" s="29">
        <v>0</v>
      </c>
      <c r="K176" s="29">
        <v>0</v>
      </c>
      <c r="L176" s="29">
        <v>0</v>
      </c>
      <c r="M176" s="30">
        <f t="shared" si="76"/>
        <v>0</v>
      </c>
    </row>
    <row r="177" spans="1:13" s="6" customFormat="1" ht="37.5" x14ac:dyDescent="0.3">
      <c r="A177" s="86"/>
      <c r="B177" s="75"/>
      <c r="C177" s="18" t="s">
        <v>148</v>
      </c>
      <c r="D177" s="29">
        <v>0</v>
      </c>
      <c r="E177" s="29">
        <v>0</v>
      </c>
      <c r="F177" s="29">
        <v>0</v>
      </c>
      <c r="G177" s="29">
        <v>0</v>
      </c>
      <c r="H177" s="29">
        <v>0</v>
      </c>
      <c r="I177" s="29">
        <v>0</v>
      </c>
      <c r="J177" s="29">
        <v>0</v>
      </c>
      <c r="K177" s="29">
        <v>0</v>
      </c>
      <c r="L177" s="29">
        <v>0</v>
      </c>
      <c r="M177" s="30">
        <f t="shared" ref="M177" si="96">SUM(D177:L177)</f>
        <v>0</v>
      </c>
    </row>
    <row r="178" spans="1:13" s="6" customFormat="1" ht="37.5" x14ac:dyDescent="0.3">
      <c r="A178" s="86"/>
      <c r="B178" s="75"/>
      <c r="C178" s="18" t="s">
        <v>51</v>
      </c>
      <c r="D178" s="29">
        <f>D179+D180</f>
        <v>0</v>
      </c>
      <c r="E178" s="29">
        <v>0</v>
      </c>
      <c r="F178" s="29">
        <f>F179+F180</f>
        <v>0</v>
      </c>
      <c r="G178" s="29">
        <f t="shared" ref="G178:L178" si="97">G179</f>
        <v>0</v>
      </c>
      <c r="H178" s="29">
        <f t="shared" si="97"/>
        <v>0</v>
      </c>
      <c r="I178" s="29">
        <f t="shared" si="97"/>
        <v>0</v>
      </c>
      <c r="J178" s="29">
        <f t="shared" si="97"/>
        <v>0</v>
      </c>
      <c r="K178" s="29">
        <f t="shared" si="97"/>
        <v>0</v>
      </c>
      <c r="L178" s="29">
        <f t="shared" si="97"/>
        <v>0</v>
      </c>
      <c r="M178" s="30">
        <f t="shared" ref="M178:M183" si="98">SUM(D178:K178)</f>
        <v>0</v>
      </c>
    </row>
    <row r="179" spans="1:13" s="6" customFormat="1" ht="37.5" x14ac:dyDescent="0.3">
      <c r="A179" s="86"/>
      <c r="B179" s="75"/>
      <c r="C179" s="18" t="s">
        <v>58</v>
      </c>
      <c r="D179" s="29">
        <v>0</v>
      </c>
      <c r="E179" s="29">
        <v>0</v>
      </c>
      <c r="F179" s="29">
        <v>0</v>
      </c>
      <c r="G179" s="29">
        <v>0</v>
      </c>
      <c r="H179" s="29">
        <v>0</v>
      </c>
      <c r="I179" s="29">
        <v>0</v>
      </c>
      <c r="J179" s="29">
        <v>0</v>
      </c>
      <c r="K179" s="29">
        <v>0</v>
      </c>
      <c r="L179" s="29">
        <v>0</v>
      </c>
      <c r="M179" s="30">
        <f>SUM(D179:L179)</f>
        <v>0</v>
      </c>
    </row>
    <row r="180" spans="1:13" s="6" customFormat="1" ht="20.25" x14ac:dyDescent="0.3">
      <c r="A180" s="86"/>
      <c r="B180" s="75"/>
      <c r="C180" s="18" t="s">
        <v>152</v>
      </c>
      <c r="D180" s="29">
        <v>0</v>
      </c>
      <c r="E180" s="29">
        <v>0</v>
      </c>
      <c r="F180" s="29">
        <v>0</v>
      </c>
      <c r="G180" s="29">
        <v>0</v>
      </c>
      <c r="H180" s="29">
        <v>0</v>
      </c>
      <c r="I180" s="29">
        <v>0</v>
      </c>
      <c r="J180" s="29">
        <v>0</v>
      </c>
      <c r="K180" s="29">
        <v>0</v>
      </c>
      <c r="L180" s="29">
        <v>0</v>
      </c>
      <c r="M180" s="30">
        <f>SUM(D180:L180)</f>
        <v>0</v>
      </c>
    </row>
    <row r="181" spans="1:13" s="6" customFormat="1" ht="56.25" x14ac:dyDescent="0.3">
      <c r="A181" s="86"/>
      <c r="B181" s="75"/>
      <c r="C181" s="18" t="s">
        <v>158</v>
      </c>
      <c r="D181" s="29">
        <v>0</v>
      </c>
      <c r="E181" s="29">
        <v>0</v>
      </c>
      <c r="F181" s="29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v>0</v>
      </c>
      <c r="L181" s="29">
        <v>0</v>
      </c>
      <c r="M181" s="30">
        <f>SUM(D181:L181)</f>
        <v>0</v>
      </c>
    </row>
    <row r="182" spans="1:13" s="6" customFormat="1" ht="37.5" x14ac:dyDescent="0.3">
      <c r="A182" s="86"/>
      <c r="B182" s="75"/>
      <c r="C182" s="18" t="s">
        <v>28</v>
      </c>
      <c r="D182" s="29">
        <v>0</v>
      </c>
      <c r="E182" s="29">
        <v>0</v>
      </c>
      <c r="F182" s="29">
        <v>0</v>
      </c>
      <c r="G182" s="29">
        <v>0</v>
      </c>
      <c r="H182" s="29">
        <v>0</v>
      </c>
      <c r="I182" s="29">
        <v>0</v>
      </c>
      <c r="J182" s="29">
        <v>0</v>
      </c>
      <c r="K182" s="29">
        <v>0</v>
      </c>
      <c r="L182" s="29">
        <v>0</v>
      </c>
      <c r="M182" s="30">
        <f>SUM(D182:L182)</f>
        <v>0</v>
      </c>
    </row>
    <row r="183" spans="1:13" s="6" customFormat="1" ht="20.25" x14ac:dyDescent="0.3">
      <c r="A183" s="86"/>
      <c r="B183" s="75"/>
      <c r="C183" s="18" t="s">
        <v>29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f>I183</f>
        <v>0</v>
      </c>
      <c r="K183" s="29">
        <f>J183</f>
        <v>0</v>
      </c>
      <c r="L183" s="29">
        <f>K183</f>
        <v>0</v>
      </c>
      <c r="M183" s="30">
        <f t="shared" si="98"/>
        <v>0</v>
      </c>
    </row>
    <row r="184" spans="1:13" s="10" customFormat="1" ht="93.75" x14ac:dyDescent="0.3">
      <c r="A184" s="44" t="s">
        <v>46</v>
      </c>
      <c r="B184" s="17" t="s">
        <v>125</v>
      </c>
      <c r="C184" s="23"/>
      <c r="D184" s="30">
        <f t="shared" ref="D184:L184" si="99">D185+D199</f>
        <v>0</v>
      </c>
      <c r="E184" s="30">
        <v>196570.88999999998</v>
      </c>
      <c r="F184" s="30">
        <f>F185+F199</f>
        <v>208170.12</v>
      </c>
      <c r="G184" s="30">
        <f t="shared" si="99"/>
        <v>47306.369999999995</v>
      </c>
      <c r="H184" s="30">
        <f t="shared" si="99"/>
        <v>0</v>
      </c>
      <c r="I184" s="30">
        <f t="shared" si="99"/>
        <v>0</v>
      </c>
      <c r="J184" s="30">
        <f t="shared" si="99"/>
        <v>0</v>
      </c>
      <c r="K184" s="30">
        <f t="shared" si="99"/>
        <v>0</v>
      </c>
      <c r="L184" s="30">
        <f t="shared" si="99"/>
        <v>0</v>
      </c>
      <c r="M184" s="30">
        <f t="shared" ref="M184:M279" si="100">SUM(D184:L184)</f>
        <v>452047.38</v>
      </c>
    </row>
    <row r="185" spans="1:13" s="6" customFormat="1" ht="20.25" x14ac:dyDescent="0.3">
      <c r="A185" s="85"/>
      <c r="B185" s="75"/>
      <c r="C185" s="18" t="s">
        <v>15</v>
      </c>
      <c r="D185" s="29">
        <f t="shared" ref="D185:L185" si="101">D186+D190+D194</f>
        <v>0</v>
      </c>
      <c r="E185" s="29">
        <v>196570.88999999998</v>
      </c>
      <c r="F185" s="29">
        <f t="shared" si="101"/>
        <v>208170.12</v>
      </c>
      <c r="G185" s="29">
        <f t="shared" si="101"/>
        <v>47306.369999999995</v>
      </c>
      <c r="H185" s="29">
        <f>H186+H190+H194</f>
        <v>0</v>
      </c>
      <c r="I185" s="29">
        <f t="shared" si="101"/>
        <v>0</v>
      </c>
      <c r="J185" s="29">
        <f t="shared" si="101"/>
        <v>0</v>
      </c>
      <c r="K185" s="29">
        <f t="shared" si="101"/>
        <v>0</v>
      </c>
      <c r="L185" s="29">
        <f t="shared" si="101"/>
        <v>0</v>
      </c>
      <c r="M185" s="30">
        <f t="shared" si="100"/>
        <v>452047.38</v>
      </c>
    </row>
    <row r="186" spans="1:13" s="6" customFormat="1" ht="37.5" x14ac:dyDescent="0.3">
      <c r="A186" s="85"/>
      <c r="B186" s="75"/>
      <c r="C186" s="18" t="s">
        <v>75</v>
      </c>
      <c r="D186" s="29">
        <f>D187+D188+D189</f>
        <v>0</v>
      </c>
      <c r="E186" s="29">
        <v>182928.87</v>
      </c>
      <c r="F186" s="29">
        <f t="shared" ref="F186:L186" si="102">F187+F188+F189</f>
        <v>89610.08</v>
      </c>
      <c r="G186" s="29">
        <f t="shared" si="102"/>
        <v>14526.35</v>
      </c>
      <c r="H186" s="29">
        <f t="shared" si="102"/>
        <v>0</v>
      </c>
      <c r="I186" s="29">
        <f t="shared" si="102"/>
        <v>0</v>
      </c>
      <c r="J186" s="29">
        <f t="shared" si="102"/>
        <v>0</v>
      </c>
      <c r="K186" s="29">
        <f t="shared" si="102"/>
        <v>0</v>
      </c>
      <c r="L186" s="29">
        <f t="shared" si="102"/>
        <v>0</v>
      </c>
      <c r="M186" s="30">
        <f t="shared" si="100"/>
        <v>287065.3</v>
      </c>
    </row>
    <row r="187" spans="1:13" s="6" customFormat="1" ht="37.5" x14ac:dyDescent="0.3">
      <c r="A187" s="85"/>
      <c r="B187" s="75"/>
      <c r="C187" s="18" t="s">
        <v>105</v>
      </c>
      <c r="D187" s="29">
        <v>0</v>
      </c>
      <c r="E187" s="29">
        <v>0</v>
      </c>
      <c r="F187" s="29">
        <v>0</v>
      </c>
      <c r="G187" s="29">
        <v>0</v>
      </c>
      <c r="H187" s="29">
        <v>0</v>
      </c>
      <c r="I187" s="29">
        <v>0</v>
      </c>
      <c r="J187" s="29">
        <v>0</v>
      </c>
      <c r="K187" s="29">
        <v>0</v>
      </c>
      <c r="L187" s="29">
        <v>0</v>
      </c>
      <c r="M187" s="30">
        <f t="shared" si="100"/>
        <v>0</v>
      </c>
    </row>
    <row r="188" spans="1:13" s="6" customFormat="1" ht="20.25" x14ac:dyDescent="0.3">
      <c r="A188" s="85"/>
      <c r="B188" s="75"/>
      <c r="C188" s="50" t="s">
        <v>152</v>
      </c>
      <c r="D188" s="29"/>
      <c r="E188" s="29">
        <v>1880</v>
      </c>
      <c r="F188" s="29">
        <v>89610.08</v>
      </c>
      <c r="G188" s="53">
        <v>14526.35</v>
      </c>
      <c r="H188" s="29">
        <v>0</v>
      </c>
      <c r="I188" s="29">
        <v>0</v>
      </c>
      <c r="J188" s="29">
        <v>0</v>
      </c>
      <c r="K188" s="29">
        <v>0</v>
      </c>
      <c r="L188" s="29">
        <v>0</v>
      </c>
      <c r="M188" s="30">
        <f t="shared" si="100"/>
        <v>106016.43000000001</v>
      </c>
    </row>
    <row r="189" spans="1:13" s="6" customFormat="1" ht="56.25" x14ac:dyDescent="0.3">
      <c r="A189" s="85"/>
      <c r="B189" s="75"/>
      <c r="C189" s="18" t="s">
        <v>161</v>
      </c>
      <c r="D189" s="29"/>
      <c r="E189" s="29">
        <v>181048.87</v>
      </c>
      <c r="F189" s="29">
        <v>0</v>
      </c>
      <c r="G189" s="29">
        <v>0</v>
      </c>
      <c r="H189" s="29">
        <v>0</v>
      </c>
      <c r="I189" s="29">
        <v>0</v>
      </c>
      <c r="J189" s="29">
        <v>0</v>
      </c>
      <c r="K189" s="29">
        <v>0</v>
      </c>
      <c r="L189" s="29">
        <v>0</v>
      </c>
      <c r="M189" s="30">
        <f t="shared" si="100"/>
        <v>181048.87</v>
      </c>
    </row>
    <row r="190" spans="1:13" s="6" customFormat="1" ht="37.5" x14ac:dyDescent="0.3">
      <c r="A190" s="85"/>
      <c r="B190" s="75"/>
      <c r="C190" s="18" t="s">
        <v>104</v>
      </c>
      <c r="D190" s="29">
        <f t="shared" ref="D190:L190" si="103">D191+D192+D193</f>
        <v>0</v>
      </c>
      <c r="E190" s="29">
        <v>11676.31</v>
      </c>
      <c r="F190" s="29">
        <f t="shared" si="103"/>
        <v>116478.34</v>
      </c>
      <c r="G190" s="29">
        <f t="shared" si="103"/>
        <v>32305.75</v>
      </c>
      <c r="H190" s="29">
        <f t="shared" si="103"/>
        <v>0</v>
      </c>
      <c r="I190" s="29">
        <f t="shared" si="103"/>
        <v>0</v>
      </c>
      <c r="J190" s="29">
        <f t="shared" si="103"/>
        <v>0</v>
      </c>
      <c r="K190" s="29">
        <f t="shared" si="103"/>
        <v>0</v>
      </c>
      <c r="L190" s="29">
        <f t="shared" si="103"/>
        <v>0</v>
      </c>
      <c r="M190" s="30">
        <f t="shared" si="100"/>
        <v>160460.4</v>
      </c>
    </row>
    <row r="191" spans="1:13" s="6" customFormat="1" ht="37.5" x14ac:dyDescent="0.3">
      <c r="A191" s="85"/>
      <c r="B191" s="75"/>
      <c r="C191" s="18" t="s">
        <v>112</v>
      </c>
      <c r="D191" s="29">
        <v>0</v>
      </c>
      <c r="E191" s="29">
        <v>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v>0</v>
      </c>
      <c r="L191" s="29">
        <v>0</v>
      </c>
      <c r="M191" s="30">
        <f t="shared" si="100"/>
        <v>0</v>
      </c>
    </row>
    <row r="192" spans="1:13" s="6" customFormat="1" ht="56.25" x14ac:dyDescent="0.3">
      <c r="A192" s="85"/>
      <c r="B192" s="75"/>
      <c r="C192" s="18" t="s">
        <v>162</v>
      </c>
      <c r="D192" s="29"/>
      <c r="E192" s="29">
        <v>11556.31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29">
        <v>0</v>
      </c>
      <c r="L192" s="29">
        <v>0</v>
      </c>
      <c r="M192" s="30">
        <f t="shared" si="100"/>
        <v>11556.31</v>
      </c>
    </row>
    <row r="193" spans="1:13" s="6" customFormat="1" ht="20.25" x14ac:dyDescent="0.3">
      <c r="A193" s="85"/>
      <c r="B193" s="75"/>
      <c r="C193" s="18" t="s">
        <v>139</v>
      </c>
      <c r="D193" s="29"/>
      <c r="E193" s="29">
        <v>120</v>
      </c>
      <c r="F193" s="29">
        <v>116478.34</v>
      </c>
      <c r="G193" s="53">
        <v>32305.75</v>
      </c>
      <c r="H193" s="29">
        <v>0</v>
      </c>
      <c r="I193" s="29">
        <v>0</v>
      </c>
      <c r="J193" s="29">
        <v>0</v>
      </c>
      <c r="K193" s="29">
        <v>0</v>
      </c>
      <c r="L193" s="29">
        <v>0</v>
      </c>
      <c r="M193" s="30">
        <f t="shared" si="100"/>
        <v>148904.09</v>
      </c>
    </row>
    <row r="194" spans="1:13" s="6" customFormat="1" ht="37.5" x14ac:dyDescent="0.3">
      <c r="A194" s="85"/>
      <c r="B194" s="75"/>
      <c r="C194" s="18" t="s">
        <v>96</v>
      </c>
      <c r="D194" s="29">
        <f t="shared" ref="D194:L194" si="104">D195+D196+D197</f>
        <v>0</v>
      </c>
      <c r="E194" s="29">
        <v>1965.71</v>
      </c>
      <c r="F194" s="29">
        <f t="shared" si="104"/>
        <v>2081.6999999999998</v>
      </c>
      <c r="G194" s="29">
        <f t="shared" si="104"/>
        <v>474.27</v>
      </c>
      <c r="H194" s="29">
        <f t="shared" si="104"/>
        <v>0</v>
      </c>
      <c r="I194" s="29">
        <f t="shared" si="104"/>
        <v>0</v>
      </c>
      <c r="J194" s="29">
        <f t="shared" si="104"/>
        <v>0</v>
      </c>
      <c r="K194" s="29">
        <f t="shared" si="104"/>
        <v>0</v>
      </c>
      <c r="L194" s="29">
        <f t="shared" si="104"/>
        <v>0</v>
      </c>
      <c r="M194" s="30">
        <f t="shared" si="100"/>
        <v>4521.68</v>
      </c>
    </row>
    <row r="195" spans="1:13" s="6" customFormat="1" ht="37.5" x14ac:dyDescent="0.3">
      <c r="A195" s="85"/>
      <c r="B195" s="75"/>
      <c r="C195" s="18" t="s">
        <v>113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29">
        <v>0</v>
      </c>
      <c r="M195" s="30">
        <f t="shared" si="100"/>
        <v>0</v>
      </c>
    </row>
    <row r="196" spans="1:13" s="6" customFormat="1" ht="20.25" x14ac:dyDescent="0.3">
      <c r="A196" s="85"/>
      <c r="B196" s="75"/>
      <c r="C196" s="18" t="s">
        <v>139</v>
      </c>
      <c r="D196" s="29"/>
      <c r="E196" s="29">
        <v>20.2</v>
      </c>
      <c r="F196" s="29">
        <v>2081.6999999999998</v>
      </c>
      <c r="G196" s="29">
        <v>474.27</v>
      </c>
      <c r="H196" s="29">
        <v>0</v>
      </c>
      <c r="I196" s="29">
        <v>0</v>
      </c>
      <c r="J196" s="29">
        <v>0</v>
      </c>
      <c r="K196" s="29">
        <v>0</v>
      </c>
      <c r="L196" s="29">
        <v>0</v>
      </c>
      <c r="M196" s="30">
        <f t="shared" si="100"/>
        <v>2576.1699999999996</v>
      </c>
    </row>
    <row r="197" spans="1:13" s="6" customFormat="1" ht="56.25" x14ac:dyDescent="0.3">
      <c r="A197" s="85"/>
      <c r="B197" s="75"/>
      <c r="C197" s="18" t="s">
        <v>163</v>
      </c>
      <c r="D197" s="29"/>
      <c r="E197" s="29">
        <v>1945.51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29">
        <v>0</v>
      </c>
      <c r="M197" s="30">
        <f t="shared" si="100"/>
        <v>1945.51</v>
      </c>
    </row>
    <row r="198" spans="1:13" s="6" customFormat="1" ht="37.5" x14ac:dyDescent="0.3">
      <c r="A198" s="85"/>
      <c r="B198" s="75"/>
      <c r="C198" s="18" t="s">
        <v>30</v>
      </c>
      <c r="D198" s="29">
        <v>0</v>
      </c>
      <c r="E198" s="29">
        <v>0</v>
      </c>
      <c r="F198" s="29">
        <v>0</v>
      </c>
      <c r="G198" s="29">
        <v>0</v>
      </c>
      <c r="H198" s="29">
        <v>0</v>
      </c>
      <c r="I198" s="29">
        <v>0</v>
      </c>
      <c r="J198" s="29">
        <v>0</v>
      </c>
      <c r="K198" s="29">
        <v>0</v>
      </c>
      <c r="L198" s="29">
        <v>0</v>
      </c>
      <c r="M198" s="30">
        <f t="shared" si="100"/>
        <v>0</v>
      </c>
    </row>
    <row r="199" spans="1:13" s="6" customFormat="1" ht="20.25" x14ac:dyDescent="0.3">
      <c r="A199" s="85"/>
      <c r="B199" s="75"/>
      <c r="C199" s="18" t="s">
        <v>29</v>
      </c>
      <c r="D199" s="29">
        <v>0</v>
      </c>
      <c r="E199" s="29">
        <v>0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29">
        <v>0</v>
      </c>
      <c r="L199" s="29">
        <v>0</v>
      </c>
      <c r="M199" s="30">
        <f t="shared" si="100"/>
        <v>0</v>
      </c>
    </row>
    <row r="200" spans="1:13" s="6" customFormat="1" ht="80.25" customHeight="1" x14ac:dyDescent="0.3">
      <c r="A200" s="59" t="s">
        <v>172</v>
      </c>
      <c r="B200" s="60" t="s">
        <v>171</v>
      </c>
      <c r="C200" s="50"/>
      <c r="D200" s="29"/>
      <c r="E200" s="30">
        <f t="shared" ref="E200:I200" si="105">E201+E215</f>
        <v>0</v>
      </c>
      <c r="F200" s="30">
        <f>F201+F215</f>
        <v>0</v>
      </c>
      <c r="G200" s="30">
        <f t="shared" si="105"/>
        <v>0</v>
      </c>
      <c r="H200" s="30">
        <f t="shared" si="105"/>
        <v>0</v>
      </c>
      <c r="I200" s="30">
        <f t="shared" si="105"/>
        <v>0</v>
      </c>
      <c r="J200" s="30">
        <f>J201+J215</f>
        <v>0</v>
      </c>
      <c r="K200" s="30">
        <f t="shared" ref="K200:L200" si="106">K201+K215</f>
        <v>59910.07</v>
      </c>
      <c r="L200" s="30">
        <f t="shared" si="106"/>
        <v>86819.58</v>
      </c>
      <c r="M200" s="30">
        <f t="shared" ref="M200:M215" si="107">SUM(D200:L200)</f>
        <v>146729.65</v>
      </c>
    </row>
    <row r="201" spans="1:13" s="6" customFormat="1" ht="20.25" x14ac:dyDescent="0.3">
      <c r="A201" s="73"/>
      <c r="B201" s="37"/>
      <c r="C201" s="50" t="s">
        <v>15</v>
      </c>
      <c r="D201" s="29"/>
      <c r="E201" s="29">
        <f t="shared" ref="E201:I201" si="108">E202+E206+E210</f>
        <v>0</v>
      </c>
      <c r="F201" s="29">
        <f t="shared" si="108"/>
        <v>0</v>
      </c>
      <c r="G201" s="29">
        <f t="shared" si="108"/>
        <v>0</v>
      </c>
      <c r="H201" s="29">
        <f t="shared" si="108"/>
        <v>0</v>
      </c>
      <c r="I201" s="29">
        <f t="shared" si="108"/>
        <v>0</v>
      </c>
      <c r="J201" s="29">
        <f>J202+J206+J210</f>
        <v>0</v>
      </c>
      <c r="K201" s="29">
        <f>K202+K206+K210</f>
        <v>59910.07</v>
      </c>
      <c r="L201" s="29">
        <f t="shared" ref="L201" si="109">L202+L206+L210</f>
        <v>86819.58</v>
      </c>
      <c r="M201" s="30">
        <f t="shared" si="107"/>
        <v>146729.65</v>
      </c>
    </row>
    <row r="202" spans="1:13" s="6" customFormat="1" ht="37.5" x14ac:dyDescent="0.3">
      <c r="A202" s="73"/>
      <c r="B202" s="37"/>
      <c r="C202" s="50" t="s">
        <v>75</v>
      </c>
      <c r="D202" s="29"/>
      <c r="E202" s="29">
        <f t="shared" ref="E202:I202" si="110">E203+E204+E205</f>
        <v>0</v>
      </c>
      <c r="F202" s="29">
        <f t="shared" si="110"/>
        <v>0</v>
      </c>
      <c r="G202" s="29">
        <f t="shared" si="110"/>
        <v>0</v>
      </c>
      <c r="H202" s="29">
        <f t="shared" si="110"/>
        <v>0</v>
      </c>
      <c r="I202" s="29">
        <f t="shared" si="110"/>
        <v>0</v>
      </c>
      <c r="J202" s="29">
        <f t="shared" ref="J202:L202" si="111">J203+J204+J205</f>
        <v>0</v>
      </c>
      <c r="K202" s="29">
        <f>K203+K204+K205</f>
        <v>52255.5</v>
      </c>
      <c r="L202" s="29">
        <f t="shared" si="111"/>
        <v>80794.3</v>
      </c>
      <c r="M202" s="30">
        <f t="shared" si="107"/>
        <v>133049.79999999999</v>
      </c>
    </row>
    <row r="203" spans="1:13" s="6" customFormat="1" ht="37.5" x14ac:dyDescent="0.3">
      <c r="A203" s="73"/>
      <c r="B203" s="37"/>
      <c r="C203" s="50" t="s">
        <v>105</v>
      </c>
      <c r="D203" s="29"/>
      <c r="E203" s="29">
        <v>0</v>
      </c>
      <c r="F203" s="29">
        <v>0</v>
      </c>
      <c r="G203" s="29">
        <v>0</v>
      </c>
      <c r="H203" s="29">
        <v>0</v>
      </c>
      <c r="I203" s="29">
        <v>0</v>
      </c>
      <c r="J203" s="29">
        <v>0</v>
      </c>
      <c r="K203" s="29">
        <v>52255.5</v>
      </c>
      <c r="L203" s="29">
        <f>80794.3</f>
        <v>80794.3</v>
      </c>
      <c r="M203" s="30">
        <f t="shared" si="107"/>
        <v>133049.79999999999</v>
      </c>
    </row>
    <row r="204" spans="1:13" s="6" customFormat="1" ht="20.25" x14ac:dyDescent="0.3">
      <c r="A204" s="73"/>
      <c r="B204" s="37"/>
      <c r="C204" s="50" t="s">
        <v>152</v>
      </c>
      <c r="D204" s="29"/>
      <c r="E204" s="29">
        <v>0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K204" s="29">
        <v>0</v>
      </c>
      <c r="L204" s="29">
        <v>0</v>
      </c>
      <c r="M204" s="30">
        <f t="shared" si="107"/>
        <v>0</v>
      </c>
    </row>
    <row r="205" spans="1:13" s="6" customFormat="1" ht="56.25" x14ac:dyDescent="0.3">
      <c r="A205" s="73"/>
      <c r="B205" s="37"/>
      <c r="C205" s="50" t="s">
        <v>161</v>
      </c>
      <c r="D205" s="29"/>
      <c r="E205" s="29">
        <v>0</v>
      </c>
      <c r="F205" s="29">
        <v>0</v>
      </c>
      <c r="G205" s="29">
        <v>0</v>
      </c>
      <c r="H205" s="29">
        <v>0</v>
      </c>
      <c r="I205" s="29">
        <v>0</v>
      </c>
      <c r="J205" s="29">
        <v>0</v>
      </c>
      <c r="K205" s="29">
        <v>0</v>
      </c>
      <c r="L205" s="29">
        <v>0</v>
      </c>
      <c r="M205" s="30">
        <f t="shared" si="107"/>
        <v>0</v>
      </c>
    </row>
    <row r="206" spans="1:13" s="6" customFormat="1" ht="37.5" x14ac:dyDescent="0.3">
      <c r="A206" s="73"/>
      <c r="B206" s="37"/>
      <c r="C206" s="50" t="s">
        <v>104</v>
      </c>
      <c r="D206" s="29"/>
      <c r="E206" s="29">
        <f t="shared" ref="E206:I206" si="112">E207+E208+E209</f>
        <v>0</v>
      </c>
      <c r="F206" s="29">
        <f t="shared" si="112"/>
        <v>0</v>
      </c>
      <c r="G206" s="29">
        <f t="shared" si="112"/>
        <v>0</v>
      </c>
      <c r="H206" s="29">
        <f t="shared" si="112"/>
        <v>0</v>
      </c>
      <c r="I206" s="29">
        <f t="shared" si="112"/>
        <v>0</v>
      </c>
      <c r="J206" s="29">
        <f t="shared" ref="J206:L206" si="113">J207+J208+J209</f>
        <v>0</v>
      </c>
      <c r="K206" s="29">
        <f>K207+K208+K209</f>
        <v>7055.47</v>
      </c>
      <c r="L206" s="29">
        <f t="shared" si="113"/>
        <v>5157.08</v>
      </c>
      <c r="M206" s="30">
        <f t="shared" si="107"/>
        <v>12212.55</v>
      </c>
    </row>
    <row r="207" spans="1:13" s="6" customFormat="1" ht="37.5" x14ac:dyDescent="0.3">
      <c r="A207" s="73"/>
      <c r="B207" s="37"/>
      <c r="C207" s="50" t="s">
        <v>112</v>
      </c>
      <c r="D207" s="29"/>
      <c r="E207" s="29">
        <v>0</v>
      </c>
      <c r="F207" s="29">
        <v>0</v>
      </c>
      <c r="G207" s="29">
        <v>0</v>
      </c>
      <c r="H207" s="29">
        <v>0</v>
      </c>
      <c r="I207" s="29">
        <v>0</v>
      </c>
      <c r="J207" s="29">
        <v>0</v>
      </c>
      <c r="K207" s="29">
        <v>7055.47</v>
      </c>
      <c r="L207" s="29">
        <f>5157.09-0.01</f>
        <v>5157.08</v>
      </c>
      <c r="M207" s="30">
        <f t="shared" si="107"/>
        <v>12212.55</v>
      </c>
    </row>
    <row r="208" spans="1:13" s="6" customFormat="1" ht="56.25" x14ac:dyDescent="0.3">
      <c r="A208" s="73"/>
      <c r="B208" s="37"/>
      <c r="C208" s="50" t="s">
        <v>162</v>
      </c>
      <c r="D208" s="29"/>
      <c r="E208" s="29">
        <v>0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0</v>
      </c>
      <c r="M208" s="30">
        <f t="shared" si="107"/>
        <v>0</v>
      </c>
    </row>
    <row r="209" spans="1:13" s="6" customFormat="1" ht="20.25" x14ac:dyDescent="0.3">
      <c r="A209" s="73"/>
      <c r="B209" s="37"/>
      <c r="C209" s="50" t="s">
        <v>139</v>
      </c>
      <c r="D209" s="29"/>
      <c r="E209" s="29">
        <v>0</v>
      </c>
      <c r="F209" s="29">
        <v>0</v>
      </c>
      <c r="G209" s="29">
        <v>0</v>
      </c>
      <c r="H209" s="29">
        <v>0</v>
      </c>
      <c r="I209" s="29">
        <v>0</v>
      </c>
      <c r="J209" s="29">
        <v>0</v>
      </c>
      <c r="K209" s="29">
        <v>0</v>
      </c>
      <c r="L209" s="29">
        <v>0</v>
      </c>
      <c r="M209" s="30">
        <f t="shared" si="107"/>
        <v>0</v>
      </c>
    </row>
    <row r="210" spans="1:13" s="6" customFormat="1" ht="37.5" x14ac:dyDescent="0.3">
      <c r="A210" s="73"/>
      <c r="B210" s="37"/>
      <c r="C210" s="50" t="s">
        <v>96</v>
      </c>
      <c r="D210" s="29"/>
      <c r="E210" s="29">
        <f t="shared" ref="E210:I210" si="114">E211+E212+E213</f>
        <v>0</v>
      </c>
      <c r="F210" s="29">
        <f t="shared" si="114"/>
        <v>0</v>
      </c>
      <c r="G210" s="29">
        <f t="shared" si="114"/>
        <v>0</v>
      </c>
      <c r="H210" s="29">
        <f t="shared" si="114"/>
        <v>0</v>
      </c>
      <c r="I210" s="29">
        <f t="shared" si="114"/>
        <v>0</v>
      </c>
      <c r="J210" s="29">
        <f t="shared" ref="J210:L210" si="115">J211+J212+J213</f>
        <v>0</v>
      </c>
      <c r="K210" s="29">
        <f t="shared" si="115"/>
        <v>599.1</v>
      </c>
      <c r="L210" s="29">
        <f t="shared" si="115"/>
        <v>868.2</v>
      </c>
      <c r="M210" s="30">
        <f t="shared" si="107"/>
        <v>1467.3000000000002</v>
      </c>
    </row>
    <row r="211" spans="1:13" s="6" customFormat="1" ht="37.5" x14ac:dyDescent="0.3">
      <c r="A211" s="73"/>
      <c r="B211" s="37"/>
      <c r="C211" s="50" t="s">
        <v>113</v>
      </c>
      <c r="D211" s="29"/>
      <c r="E211" s="29">
        <v>0</v>
      </c>
      <c r="F211" s="29">
        <v>0</v>
      </c>
      <c r="G211" s="29">
        <v>0</v>
      </c>
      <c r="H211" s="29">
        <v>0</v>
      </c>
      <c r="I211" s="29">
        <v>0</v>
      </c>
      <c r="J211" s="29">
        <v>0</v>
      </c>
      <c r="K211" s="29">
        <v>599.1</v>
      </c>
      <c r="L211" s="29">
        <v>868.2</v>
      </c>
      <c r="M211" s="30">
        <f t="shared" si="107"/>
        <v>1467.3000000000002</v>
      </c>
    </row>
    <row r="212" spans="1:13" s="6" customFormat="1" ht="20.25" x14ac:dyDescent="0.3">
      <c r="A212" s="73"/>
      <c r="B212" s="37"/>
      <c r="C212" s="50" t="s">
        <v>139</v>
      </c>
      <c r="D212" s="29"/>
      <c r="E212" s="29">
        <v>0</v>
      </c>
      <c r="F212" s="29">
        <v>0</v>
      </c>
      <c r="G212" s="29">
        <v>0</v>
      </c>
      <c r="H212" s="29">
        <v>0</v>
      </c>
      <c r="I212" s="29">
        <v>0</v>
      </c>
      <c r="J212" s="29">
        <v>0</v>
      </c>
      <c r="K212" s="29">
        <v>0</v>
      </c>
      <c r="L212" s="29">
        <v>0</v>
      </c>
      <c r="M212" s="30">
        <f t="shared" si="107"/>
        <v>0</v>
      </c>
    </row>
    <row r="213" spans="1:13" s="6" customFormat="1" ht="56.25" x14ac:dyDescent="0.3">
      <c r="A213" s="73"/>
      <c r="B213" s="37"/>
      <c r="C213" s="50" t="s">
        <v>163</v>
      </c>
      <c r="D213" s="29"/>
      <c r="E213" s="29">
        <v>0</v>
      </c>
      <c r="F213" s="29">
        <v>0</v>
      </c>
      <c r="G213" s="29">
        <v>0</v>
      </c>
      <c r="H213" s="29">
        <v>0</v>
      </c>
      <c r="I213" s="29">
        <v>0</v>
      </c>
      <c r="J213" s="29">
        <v>0</v>
      </c>
      <c r="K213" s="29">
        <v>0</v>
      </c>
      <c r="L213" s="29">
        <v>0</v>
      </c>
      <c r="M213" s="30">
        <f t="shared" si="107"/>
        <v>0</v>
      </c>
    </row>
    <row r="214" spans="1:13" s="6" customFormat="1" ht="37.5" x14ac:dyDescent="0.3">
      <c r="A214" s="73"/>
      <c r="B214" s="37"/>
      <c r="C214" s="50" t="s">
        <v>30</v>
      </c>
      <c r="D214" s="29"/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0</v>
      </c>
      <c r="L214" s="29">
        <v>0</v>
      </c>
      <c r="M214" s="30">
        <f t="shared" si="107"/>
        <v>0</v>
      </c>
    </row>
    <row r="215" spans="1:13" s="6" customFormat="1" ht="20.25" x14ac:dyDescent="0.3">
      <c r="A215" s="73"/>
      <c r="B215" s="37"/>
      <c r="C215" s="50" t="s">
        <v>29</v>
      </c>
      <c r="D215" s="29"/>
      <c r="E215" s="29">
        <v>0</v>
      </c>
      <c r="F215" s="29">
        <v>0</v>
      </c>
      <c r="G215" s="29">
        <v>0</v>
      </c>
      <c r="H215" s="29">
        <v>0</v>
      </c>
      <c r="I215" s="29">
        <v>0</v>
      </c>
      <c r="J215" s="29">
        <v>0</v>
      </c>
      <c r="K215" s="29">
        <v>0</v>
      </c>
      <c r="L215" s="29">
        <v>0</v>
      </c>
      <c r="M215" s="30">
        <f t="shared" si="107"/>
        <v>0</v>
      </c>
    </row>
    <row r="216" spans="1:13" s="6" customFormat="1" ht="93.75" x14ac:dyDescent="0.3">
      <c r="A216" s="59" t="s">
        <v>174</v>
      </c>
      <c r="B216" s="60" t="s">
        <v>173</v>
      </c>
      <c r="C216" s="61"/>
      <c r="D216" s="30"/>
      <c r="E216" s="30">
        <f t="shared" ref="E216" si="116">E217+E231</f>
        <v>0</v>
      </c>
      <c r="F216" s="30">
        <f>F217+F231</f>
        <v>0</v>
      </c>
      <c r="G216" s="30">
        <f t="shared" ref="G216:I216" si="117">G217+G231</f>
        <v>0</v>
      </c>
      <c r="H216" s="30">
        <f t="shared" si="117"/>
        <v>0</v>
      </c>
      <c r="I216" s="30">
        <f t="shared" si="117"/>
        <v>0</v>
      </c>
      <c r="J216" s="30">
        <f>J217+J231</f>
        <v>115076.72</v>
      </c>
      <c r="K216" s="30">
        <f t="shared" ref="K216:L216" si="118">K217+K231</f>
        <v>115181.48000000001</v>
      </c>
      <c r="L216" s="30">
        <f t="shared" si="118"/>
        <v>115306.22</v>
      </c>
      <c r="M216" s="30">
        <f t="shared" ref="M216:M231" si="119">SUM(D216:L216)</f>
        <v>345564.42000000004</v>
      </c>
    </row>
    <row r="217" spans="1:13" s="6" customFormat="1" ht="20.25" x14ac:dyDescent="0.3">
      <c r="A217" s="73"/>
      <c r="B217" s="37"/>
      <c r="C217" s="50" t="s">
        <v>15</v>
      </c>
      <c r="D217" s="29"/>
      <c r="E217" s="29">
        <f t="shared" ref="E217:I217" si="120">E218+E222+E226</f>
        <v>0</v>
      </c>
      <c r="F217" s="29">
        <f t="shared" si="120"/>
        <v>0</v>
      </c>
      <c r="G217" s="29">
        <f t="shared" si="120"/>
        <v>0</v>
      </c>
      <c r="H217" s="29">
        <f t="shared" si="120"/>
        <v>0</v>
      </c>
      <c r="I217" s="29">
        <f t="shared" si="120"/>
        <v>0</v>
      </c>
      <c r="J217" s="29">
        <f>J218+J222+J226</f>
        <v>115076.72</v>
      </c>
      <c r="K217" s="29">
        <f>K218+K222+K226</f>
        <v>115181.48000000001</v>
      </c>
      <c r="L217" s="29">
        <f t="shared" ref="L217" si="121">L218+L222+L226</f>
        <v>115306.22</v>
      </c>
      <c r="M217" s="30">
        <f t="shared" si="119"/>
        <v>345564.42000000004</v>
      </c>
    </row>
    <row r="218" spans="1:13" s="6" customFormat="1" ht="37.5" x14ac:dyDescent="0.3">
      <c r="A218" s="73"/>
      <c r="B218" s="37"/>
      <c r="C218" s="50" t="s">
        <v>75</v>
      </c>
      <c r="D218" s="29"/>
      <c r="E218" s="29">
        <f t="shared" ref="E218:I218" si="122">E219+E220+E221</f>
        <v>0</v>
      </c>
      <c r="F218" s="29">
        <f t="shared" si="122"/>
        <v>0</v>
      </c>
      <c r="G218" s="29">
        <f t="shared" si="122"/>
        <v>0</v>
      </c>
      <c r="H218" s="29">
        <f t="shared" si="122"/>
        <v>0</v>
      </c>
      <c r="I218" s="29">
        <f t="shared" si="122"/>
        <v>0</v>
      </c>
      <c r="J218" s="29">
        <f>J219+J220+J221</f>
        <v>115007.69</v>
      </c>
      <c r="K218" s="29">
        <f>K219+K220+K221</f>
        <v>115111.40000000001</v>
      </c>
      <c r="L218" s="29">
        <f t="shared" ref="L218" si="123">L219+L220+L221</f>
        <v>115234.89</v>
      </c>
      <c r="M218" s="30">
        <f t="shared" si="119"/>
        <v>345353.98000000004</v>
      </c>
    </row>
    <row r="219" spans="1:13" s="6" customFormat="1" ht="37.5" x14ac:dyDescent="0.3">
      <c r="A219" s="73"/>
      <c r="B219" s="37"/>
      <c r="C219" s="50" t="s">
        <v>105</v>
      </c>
      <c r="D219" s="29"/>
      <c r="E219" s="29">
        <v>0</v>
      </c>
      <c r="F219" s="29">
        <v>0</v>
      </c>
      <c r="G219" s="29">
        <v>0</v>
      </c>
      <c r="H219" s="29">
        <v>0</v>
      </c>
      <c r="I219" s="29">
        <v>0</v>
      </c>
      <c r="J219" s="29">
        <f>105829.17+2343.6+6834.92</f>
        <v>115007.69</v>
      </c>
      <c r="K219" s="29">
        <f>105829.17+2343.6+6938.63</f>
        <v>115111.40000000001</v>
      </c>
      <c r="L219" s="29">
        <f>105829.17+2343.6+7062.12</f>
        <v>115234.89</v>
      </c>
      <c r="M219" s="30">
        <f t="shared" si="119"/>
        <v>345353.98000000004</v>
      </c>
    </row>
    <row r="220" spans="1:13" s="6" customFormat="1" ht="20.25" x14ac:dyDescent="0.3">
      <c r="A220" s="73"/>
      <c r="B220" s="37"/>
      <c r="C220" s="50" t="s">
        <v>152</v>
      </c>
      <c r="D220" s="29"/>
      <c r="E220" s="29">
        <v>0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0</v>
      </c>
      <c r="M220" s="30">
        <f t="shared" si="119"/>
        <v>0</v>
      </c>
    </row>
    <row r="221" spans="1:13" s="6" customFormat="1" ht="56.25" x14ac:dyDescent="0.3">
      <c r="A221" s="73"/>
      <c r="B221" s="37"/>
      <c r="C221" s="50" t="s">
        <v>161</v>
      </c>
      <c r="D221" s="29"/>
      <c r="E221" s="29">
        <v>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0</v>
      </c>
      <c r="M221" s="30">
        <f t="shared" si="119"/>
        <v>0</v>
      </c>
    </row>
    <row r="222" spans="1:13" s="6" customFormat="1" ht="37.5" x14ac:dyDescent="0.3">
      <c r="A222" s="73"/>
      <c r="B222" s="37"/>
      <c r="C222" s="50" t="s">
        <v>104</v>
      </c>
      <c r="D222" s="29"/>
      <c r="E222" s="29">
        <f t="shared" ref="E222:I222" si="124">E223+E224+E225</f>
        <v>0</v>
      </c>
      <c r="F222" s="29">
        <f t="shared" si="124"/>
        <v>0</v>
      </c>
      <c r="G222" s="29">
        <f t="shared" si="124"/>
        <v>0</v>
      </c>
      <c r="H222" s="29">
        <f t="shared" si="124"/>
        <v>0</v>
      </c>
      <c r="I222" s="29">
        <f t="shared" si="124"/>
        <v>0</v>
      </c>
      <c r="J222" s="29">
        <f t="shared" ref="J222" si="125">J223+J224+J225</f>
        <v>69.029999999999049</v>
      </c>
      <c r="K222" s="29">
        <f>K223+K224+K225</f>
        <v>70.079999999999231</v>
      </c>
      <c r="L222" s="29">
        <f t="shared" ref="L222" si="126">L223+L224+L225</f>
        <v>71.33000000000014</v>
      </c>
      <c r="M222" s="30">
        <f t="shared" si="119"/>
        <v>210.43999999999841</v>
      </c>
    </row>
    <row r="223" spans="1:13" s="6" customFormat="1" ht="37.5" x14ac:dyDescent="0.3">
      <c r="A223" s="73"/>
      <c r="B223" s="37"/>
      <c r="C223" s="50" t="s">
        <v>112</v>
      </c>
      <c r="D223" s="29"/>
      <c r="E223" s="29">
        <v>0</v>
      </c>
      <c r="F223" s="29">
        <v>0</v>
      </c>
      <c r="G223" s="29">
        <v>0</v>
      </c>
      <c r="H223" s="29">
        <v>0</v>
      </c>
      <c r="I223" s="29">
        <v>0</v>
      </c>
      <c r="J223" s="29">
        <f>9247.56-2343.6-6834.92-0.01</f>
        <v>69.029999999999049</v>
      </c>
      <c r="K223" s="29">
        <f>9352.32-2343.6-6938.63-0.01</f>
        <v>70.079999999999231</v>
      </c>
      <c r="L223" s="29">
        <f>7133.46-7062.12-0.01</f>
        <v>71.33000000000014</v>
      </c>
      <c r="M223" s="30">
        <f t="shared" si="119"/>
        <v>210.43999999999841</v>
      </c>
    </row>
    <row r="224" spans="1:13" s="6" customFormat="1" ht="56.25" x14ac:dyDescent="0.3">
      <c r="A224" s="73"/>
      <c r="B224" s="37"/>
      <c r="C224" s="50" t="s">
        <v>162</v>
      </c>
      <c r="D224" s="29"/>
      <c r="E224" s="29">
        <v>0</v>
      </c>
      <c r="F224" s="29">
        <v>0</v>
      </c>
      <c r="G224" s="29">
        <v>0</v>
      </c>
      <c r="H224" s="29">
        <v>0</v>
      </c>
      <c r="I224" s="29">
        <v>0</v>
      </c>
      <c r="J224" s="29">
        <v>0</v>
      </c>
      <c r="K224" s="29">
        <v>0</v>
      </c>
      <c r="L224" s="29">
        <v>0</v>
      </c>
      <c r="M224" s="30">
        <f t="shared" si="119"/>
        <v>0</v>
      </c>
    </row>
    <row r="225" spans="1:13" s="6" customFormat="1" ht="20.25" x14ac:dyDescent="0.3">
      <c r="A225" s="73"/>
      <c r="B225" s="37"/>
      <c r="C225" s="50" t="s">
        <v>139</v>
      </c>
      <c r="D225" s="29"/>
      <c r="E225" s="29">
        <v>0</v>
      </c>
      <c r="F225" s="29">
        <v>0</v>
      </c>
      <c r="G225" s="29">
        <v>0</v>
      </c>
      <c r="H225" s="29">
        <v>0</v>
      </c>
      <c r="I225" s="29">
        <v>0</v>
      </c>
      <c r="J225" s="29">
        <v>0</v>
      </c>
      <c r="K225" s="29">
        <v>0</v>
      </c>
      <c r="L225" s="29">
        <v>0</v>
      </c>
      <c r="M225" s="30">
        <f t="shared" si="119"/>
        <v>0</v>
      </c>
    </row>
    <row r="226" spans="1:13" s="6" customFormat="1" ht="37.5" x14ac:dyDescent="0.3">
      <c r="A226" s="73"/>
      <c r="B226" s="37"/>
      <c r="C226" s="50" t="s">
        <v>96</v>
      </c>
      <c r="D226" s="29"/>
      <c r="E226" s="29">
        <f t="shared" ref="E226:I226" si="127">E227+E228+E229</f>
        <v>0</v>
      </c>
      <c r="F226" s="29">
        <f t="shared" si="127"/>
        <v>0</v>
      </c>
      <c r="G226" s="29">
        <f t="shared" si="127"/>
        <v>0</v>
      </c>
      <c r="H226" s="29">
        <f t="shared" si="127"/>
        <v>0</v>
      </c>
      <c r="I226" s="29">
        <f t="shared" si="127"/>
        <v>0</v>
      </c>
      <c r="J226" s="29">
        <f t="shared" ref="J226:L226" si="128">J227+J228+J229</f>
        <v>0</v>
      </c>
      <c r="K226" s="29">
        <f t="shared" si="128"/>
        <v>0</v>
      </c>
      <c r="L226" s="29">
        <f t="shared" si="128"/>
        <v>0</v>
      </c>
      <c r="M226" s="30">
        <f t="shared" si="119"/>
        <v>0</v>
      </c>
    </row>
    <row r="227" spans="1:13" s="6" customFormat="1" ht="37.5" x14ac:dyDescent="0.3">
      <c r="A227" s="73"/>
      <c r="B227" s="37"/>
      <c r="C227" s="50" t="s">
        <v>113</v>
      </c>
      <c r="D227" s="29"/>
      <c r="E227" s="29">
        <v>0</v>
      </c>
      <c r="F227" s="29">
        <v>0</v>
      </c>
      <c r="G227" s="29">
        <v>0</v>
      </c>
      <c r="H227" s="29">
        <v>0</v>
      </c>
      <c r="I227" s="29">
        <v>0</v>
      </c>
      <c r="J227" s="29">
        <v>0</v>
      </c>
      <c r="K227" s="29">
        <v>0</v>
      </c>
      <c r="L227" s="29">
        <v>0</v>
      </c>
      <c r="M227" s="30">
        <f t="shared" si="119"/>
        <v>0</v>
      </c>
    </row>
    <row r="228" spans="1:13" s="6" customFormat="1" ht="20.25" x14ac:dyDescent="0.3">
      <c r="A228" s="73"/>
      <c r="B228" s="37"/>
      <c r="C228" s="50" t="s">
        <v>139</v>
      </c>
      <c r="D228" s="29"/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29">
        <v>0</v>
      </c>
      <c r="K228" s="29">
        <v>0</v>
      </c>
      <c r="L228" s="29">
        <v>0</v>
      </c>
      <c r="M228" s="30">
        <f t="shared" si="119"/>
        <v>0</v>
      </c>
    </row>
    <row r="229" spans="1:13" s="6" customFormat="1" ht="56.25" x14ac:dyDescent="0.3">
      <c r="A229" s="73"/>
      <c r="B229" s="37"/>
      <c r="C229" s="50" t="s">
        <v>163</v>
      </c>
      <c r="D229" s="29"/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v>0</v>
      </c>
      <c r="L229" s="29">
        <v>0</v>
      </c>
      <c r="M229" s="30">
        <f t="shared" si="119"/>
        <v>0</v>
      </c>
    </row>
    <row r="230" spans="1:13" s="6" customFormat="1" ht="37.5" x14ac:dyDescent="0.3">
      <c r="A230" s="73"/>
      <c r="B230" s="37"/>
      <c r="C230" s="50" t="s">
        <v>30</v>
      </c>
      <c r="D230" s="29"/>
      <c r="E230" s="29">
        <v>0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</v>
      </c>
      <c r="M230" s="30">
        <f t="shared" si="119"/>
        <v>0</v>
      </c>
    </row>
    <row r="231" spans="1:13" s="6" customFormat="1" ht="20.25" x14ac:dyDescent="0.3">
      <c r="A231" s="73"/>
      <c r="B231" s="37"/>
      <c r="C231" s="50" t="s">
        <v>29</v>
      </c>
      <c r="D231" s="29"/>
      <c r="E231" s="29">
        <v>0</v>
      </c>
      <c r="F231" s="29">
        <v>0</v>
      </c>
      <c r="G231" s="29">
        <v>0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30">
        <f t="shared" si="119"/>
        <v>0</v>
      </c>
    </row>
    <row r="232" spans="1:13" s="6" customFormat="1" ht="93.75" x14ac:dyDescent="0.3">
      <c r="A232" s="59" t="s">
        <v>175</v>
      </c>
      <c r="B232" s="62" t="s">
        <v>176</v>
      </c>
      <c r="C232" s="61"/>
      <c r="D232" s="30"/>
      <c r="E232" s="30">
        <v>0</v>
      </c>
      <c r="F232" s="30">
        <v>0</v>
      </c>
      <c r="G232" s="30">
        <v>0</v>
      </c>
      <c r="H232" s="30">
        <v>0</v>
      </c>
      <c r="I232" s="30">
        <v>0</v>
      </c>
      <c r="J232" s="30">
        <f>J233+J247</f>
        <v>0</v>
      </c>
      <c r="K232" s="30">
        <f t="shared" ref="K232" si="129">K233+K247</f>
        <v>0</v>
      </c>
      <c r="L232" s="30">
        <f>L233+L247</f>
        <v>64496.479999999996</v>
      </c>
      <c r="M232" s="30">
        <f t="shared" ref="M232:M247" si="130">SUM(D232:L232)</f>
        <v>64496.479999999996</v>
      </c>
    </row>
    <row r="233" spans="1:13" s="6" customFormat="1" ht="20.25" x14ac:dyDescent="0.3">
      <c r="A233" s="73"/>
      <c r="B233" s="37"/>
      <c r="C233" s="50" t="s">
        <v>15</v>
      </c>
      <c r="D233" s="29"/>
      <c r="E233" s="29">
        <v>0</v>
      </c>
      <c r="F233" s="29">
        <v>0</v>
      </c>
      <c r="G233" s="29">
        <v>0</v>
      </c>
      <c r="H233" s="29">
        <v>0</v>
      </c>
      <c r="I233" s="29">
        <v>0</v>
      </c>
      <c r="J233" s="29">
        <f>J234+J238+J242</f>
        <v>0</v>
      </c>
      <c r="K233" s="29">
        <f>K234+K238+K242</f>
        <v>0</v>
      </c>
      <c r="L233" s="29">
        <f t="shared" ref="L233" si="131">L234+L238+L242</f>
        <v>64496.479999999996</v>
      </c>
      <c r="M233" s="30">
        <f t="shared" si="130"/>
        <v>64496.479999999996</v>
      </c>
    </row>
    <row r="234" spans="1:13" s="6" customFormat="1" ht="37.5" x14ac:dyDescent="0.3">
      <c r="A234" s="73"/>
      <c r="B234" s="37"/>
      <c r="C234" s="50" t="s">
        <v>75</v>
      </c>
      <c r="D234" s="29"/>
      <c r="E234" s="29">
        <v>0</v>
      </c>
      <c r="F234" s="29">
        <v>0</v>
      </c>
      <c r="G234" s="29">
        <v>0</v>
      </c>
      <c r="H234" s="29">
        <v>0</v>
      </c>
      <c r="I234" s="29">
        <v>0</v>
      </c>
      <c r="J234" s="29">
        <f t="shared" ref="J234" si="132">J235+J236+J237</f>
        <v>0</v>
      </c>
      <c r="K234" s="29">
        <f>K235+K236+K237</f>
        <v>0</v>
      </c>
      <c r="L234" s="29">
        <f t="shared" ref="L234" si="133">L235+L236+L237</f>
        <v>63213</v>
      </c>
      <c r="M234" s="30">
        <f t="shared" si="130"/>
        <v>63213</v>
      </c>
    </row>
    <row r="235" spans="1:13" s="6" customFormat="1" ht="37.5" x14ac:dyDescent="0.3">
      <c r="A235" s="73"/>
      <c r="B235" s="37"/>
      <c r="C235" s="50" t="s">
        <v>105</v>
      </c>
      <c r="D235" s="29"/>
      <c r="E235" s="29">
        <v>0</v>
      </c>
      <c r="F235" s="29">
        <v>0</v>
      </c>
      <c r="G235" s="29">
        <v>0</v>
      </c>
      <c r="H235" s="29">
        <v>0</v>
      </c>
      <c r="I235" s="29">
        <v>0</v>
      </c>
      <c r="J235" s="29">
        <v>0</v>
      </c>
      <c r="K235" s="29">
        <v>0</v>
      </c>
      <c r="L235" s="29">
        <v>63213</v>
      </c>
      <c r="M235" s="30">
        <f t="shared" si="130"/>
        <v>63213</v>
      </c>
    </row>
    <row r="236" spans="1:13" s="6" customFormat="1" ht="20.25" x14ac:dyDescent="0.3">
      <c r="A236" s="73"/>
      <c r="B236" s="37"/>
      <c r="C236" s="50" t="s">
        <v>152</v>
      </c>
      <c r="D236" s="29"/>
      <c r="E236" s="29">
        <v>0</v>
      </c>
      <c r="F236" s="29">
        <v>0</v>
      </c>
      <c r="G236" s="29">
        <v>0</v>
      </c>
      <c r="H236" s="29">
        <v>0</v>
      </c>
      <c r="I236" s="29">
        <v>0</v>
      </c>
      <c r="J236" s="29">
        <v>0</v>
      </c>
      <c r="K236" s="29">
        <v>0</v>
      </c>
      <c r="L236" s="29">
        <v>0</v>
      </c>
      <c r="M236" s="30">
        <f t="shared" si="130"/>
        <v>0</v>
      </c>
    </row>
    <row r="237" spans="1:13" s="6" customFormat="1" ht="56.25" x14ac:dyDescent="0.3">
      <c r="A237" s="73"/>
      <c r="B237" s="37"/>
      <c r="C237" s="50" t="s">
        <v>161</v>
      </c>
      <c r="D237" s="29"/>
      <c r="E237" s="29">
        <v>0</v>
      </c>
      <c r="F237" s="29">
        <v>0</v>
      </c>
      <c r="G237" s="29">
        <v>0</v>
      </c>
      <c r="H237" s="29">
        <v>0</v>
      </c>
      <c r="I237" s="29">
        <v>0</v>
      </c>
      <c r="J237" s="29">
        <v>0</v>
      </c>
      <c r="K237" s="29">
        <v>0</v>
      </c>
      <c r="L237" s="29">
        <v>0</v>
      </c>
      <c r="M237" s="30">
        <f t="shared" si="130"/>
        <v>0</v>
      </c>
    </row>
    <row r="238" spans="1:13" s="6" customFormat="1" ht="37.5" x14ac:dyDescent="0.3">
      <c r="A238" s="73"/>
      <c r="B238" s="37"/>
      <c r="C238" s="50" t="s">
        <v>104</v>
      </c>
      <c r="D238" s="29"/>
      <c r="E238" s="29">
        <v>0</v>
      </c>
      <c r="F238" s="29">
        <v>0</v>
      </c>
      <c r="G238" s="29">
        <v>0</v>
      </c>
      <c r="H238" s="29">
        <v>0</v>
      </c>
      <c r="I238" s="29">
        <v>0</v>
      </c>
      <c r="J238" s="29">
        <f t="shared" ref="J238" si="134">J239+J240+J241</f>
        <v>0</v>
      </c>
      <c r="K238" s="29">
        <f>K239+K240+K241</f>
        <v>0</v>
      </c>
      <c r="L238" s="29">
        <f t="shared" ref="L238" si="135">L239+L240+L241</f>
        <v>638.52</v>
      </c>
      <c r="M238" s="30">
        <f t="shared" si="130"/>
        <v>638.52</v>
      </c>
    </row>
    <row r="239" spans="1:13" s="6" customFormat="1" ht="37.5" x14ac:dyDescent="0.3">
      <c r="A239" s="73"/>
      <c r="B239" s="37"/>
      <c r="C239" s="50" t="s">
        <v>112</v>
      </c>
      <c r="D239" s="29"/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638.52</v>
      </c>
      <c r="M239" s="30">
        <f t="shared" si="130"/>
        <v>638.52</v>
      </c>
    </row>
    <row r="240" spans="1:13" s="6" customFormat="1" ht="56.25" x14ac:dyDescent="0.3">
      <c r="A240" s="73"/>
      <c r="B240" s="37"/>
      <c r="C240" s="50" t="s">
        <v>162</v>
      </c>
      <c r="D240" s="29"/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30">
        <f t="shared" si="130"/>
        <v>0</v>
      </c>
    </row>
    <row r="241" spans="1:13" s="6" customFormat="1" ht="20.25" x14ac:dyDescent="0.3">
      <c r="A241" s="73"/>
      <c r="B241" s="37"/>
      <c r="C241" s="50" t="s">
        <v>139</v>
      </c>
      <c r="D241" s="29"/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v>0</v>
      </c>
      <c r="M241" s="30">
        <f t="shared" si="130"/>
        <v>0</v>
      </c>
    </row>
    <row r="242" spans="1:13" s="6" customFormat="1" ht="37.5" x14ac:dyDescent="0.3">
      <c r="A242" s="73"/>
      <c r="B242" s="37"/>
      <c r="C242" s="50" t="s">
        <v>96</v>
      </c>
      <c r="D242" s="29"/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29">
        <f t="shared" ref="J242:L242" si="136">J243+J244+J245</f>
        <v>0</v>
      </c>
      <c r="K242" s="29">
        <f t="shared" si="136"/>
        <v>0</v>
      </c>
      <c r="L242" s="29">
        <f t="shared" si="136"/>
        <v>644.96</v>
      </c>
      <c r="M242" s="30">
        <f t="shared" si="130"/>
        <v>644.96</v>
      </c>
    </row>
    <row r="243" spans="1:13" s="6" customFormat="1" ht="37.5" x14ac:dyDescent="0.3">
      <c r="A243" s="73"/>
      <c r="B243" s="37"/>
      <c r="C243" s="50" t="s">
        <v>113</v>
      </c>
      <c r="D243" s="29"/>
      <c r="E243" s="29">
        <v>0</v>
      </c>
      <c r="F243" s="29">
        <v>0</v>
      </c>
      <c r="G243" s="29">
        <v>0</v>
      </c>
      <c r="H243" s="29">
        <v>0</v>
      </c>
      <c r="I243" s="29">
        <v>0</v>
      </c>
      <c r="J243" s="29">
        <v>0</v>
      </c>
      <c r="K243" s="29">
        <v>0</v>
      </c>
      <c r="L243" s="29">
        <v>644.96</v>
      </c>
      <c r="M243" s="30">
        <f t="shared" si="130"/>
        <v>644.96</v>
      </c>
    </row>
    <row r="244" spans="1:13" s="6" customFormat="1" ht="20.25" x14ac:dyDescent="0.3">
      <c r="A244" s="73"/>
      <c r="B244" s="37"/>
      <c r="C244" s="50" t="s">
        <v>139</v>
      </c>
      <c r="D244" s="29"/>
      <c r="E244" s="29">
        <v>0</v>
      </c>
      <c r="F244" s="29">
        <v>0</v>
      </c>
      <c r="G244" s="29">
        <v>0</v>
      </c>
      <c r="H244" s="29">
        <v>0</v>
      </c>
      <c r="I244" s="29">
        <v>0</v>
      </c>
      <c r="J244" s="29">
        <v>0</v>
      </c>
      <c r="K244" s="29">
        <v>0</v>
      </c>
      <c r="L244" s="29">
        <v>0</v>
      </c>
      <c r="M244" s="30">
        <f t="shared" si="130"/>
        <v>0</v>
      </c>
    </row>
    <row r="245" spans="1:13" s="6" customFormat="1" ht="56.25" x14ac:dyDescent="0.3">
      <c r="A245" s="73"/>
      <c r="B245" s="37"/>
      <c r="C245" s="50" t="s">
        <v>163</v>
      </c>
      <c r="D245" s="29"/>
      <c r="E245" s="29">
        <v>0</v>
      </c>
      <c r="F245" s="29">
        <v>0</v>
      </c>
      <c r="G245" s="29">
        <v>0</v>
      </c>
      <c r="H245" s="29">
        <v>0</v>
      </c>
      <c r="I245" s="29">
        <v>0</v>
      </c>
      <c r="J245" s="29">
        <v>0</v>
      </c>
      <c r="K245" s="29">
        <v>0</v>
      </c>
      <c r="L245" s="29">
        <v>0</v>
      </c>
      <c r="M245" s="30">
        <f t="shared" si="130"/>
        <v>0</v>
      </c>
    </row>
    <row r="246" spans="1:13" s="6" customFormat="1" ht="37.5" x14ac:dyDescent="0.3">
      <c r="A246" s="73"/>
      <c r="B246" s="37"/>
      <c r="C246" s="50" t="s">
        <v>30</v>
      </c>
      <c r="D246" s="29"/>
      <c r="E246" s="29">
        <v>0</v>
      </c>
      <c r="F246" s="29">
        <v>0</v>
      </c>
      <c r="G246" s="29">
        <v>0</v>
      </c>
      <c r="H246" s="29">
        <v>0</v>
      </c>
      <c r="I246" s="29">
        <v>0</v>
      </c>
      <c r="J246" s="29">
        <v>0</v>
      </c>
      <c r="K246" s="29">
        <v>0</v>
      </c>
      <c r="L246" s="29">
        <v>0</v>
      </c>
      <c r="M246" s="30">
        <f t="shared" si="130"/>
        <v>0</v>
      </c>
    </row>
    <row r="247" spans="1:13" s="6" customFormat="1" ht="20.25" x14ac:dyDescent="0.3">
      <c r="A247" s="73"/>
      <c r="B247" s="37"/>
      <c r="C247" s="50" t="s">
        <v>29</v>
      </c>
      <c r="D247" s="29"/>
      <c r="E247" s="29">
        <v>0</v>
      </c>
      <c r="F247" s="29">
        <v>0</v>
      </c>
      <c r="G247" s="29">
        <v>0</v>
      </c>
      <c r="H247" s="29">
        <v>0</v>
      </c>
      <c r="I247" s="29">
        <v>0</v>
      </c>
      <c r="J247" s="29">
        <v>0</v>
      </c>
      <c r="K247" s="29">
        <v>0</v>
      </c>
      <c r="L247" s="29">
        <v>0</v>
      </c>
      <c r="M247" s="30">
        <f t="shared" si="130"/>
        <v>0</v>
      </c>
    </row>
    <row r="248" spans="1:13" ht="131.25" x14ac:dyDescent="0.3">
      <c r="A248" s="44" t="s">
        <v>13</v>
      </c>
      <c r="B248" s="22" t="s">
        <v>22</v>
      </c>
      <c r="C248" s="47"/>
      <c r="D248" s="30">
        <f t="shared" ref="D248:L248" si="137">D249</f>
        <v>0</v>
      </c>
      <c r="E248" s="30">
        <v>14909.49</v>
      </c>
      <c r="F248" s="30">
        <f t="shared" si="137"/>
        <v>15653.2</v>
      </c>
      <c r="G248" s="30">
        <f t="shared" si="137"/>
        <v>15397.71</v>
      </c>
      <c r="H248" s="30">
        <f t="shared" si="137"/>
        <v>16264.42</v>
      </c>
      <c r="I248" s="30">
        <f>I249</f>
        <v>17645.8</v>
      </c>
      <c r="J248" s="30">
        <f t="shared" si="137"/>
        <v>17055.75</v>
      </c>
      <c r="K248" s="30">
        <f t="shared" si="137"/>
        <v>17686.150000000001</v>
      </c>
      <c r="L248" s="30">
        <f t="shared" si="137"/>
        <v>18344.37</v>
      </c>
      <c r="M248" s="30">
        <f t="shared" si="100"/>
        <v>132956.88999999998</v>
      </c>
    </row>
    <row r="249" spans="1:13" ht="20.25" x14ac:dyDescent="0.3">
      <c r="A249" s="83"/>
      <c r="B249" s="81"/>
      <c r="C249" s="24" t="s">
        <v>15</v>
      </c>
      <c r="D249" s="29">
        <f t="shared" ref="D249:L249" si="138">D250+D253+D256</f>
        <v>0</v>
      </c>
      <c r="E249" s="29">
        <v>14909.49</v>
      </c>
      <c r="F249" s="29">
        <f t="shared" si="138"/>
        <v>15653.2</v>
      </c>
      <c r="G249" s="29">
        <f t="shared" si="138"/>
        <v>15397.71</v>
      </c>
      <c r="H249" s="29">
        <f t="shared" si="138"/>
        <v>16264.42</v>
      </c>
      <c r="I249" s="29">
        <f t="shared" si="138"/>
        <v>17645.8</v>
      </c>
      <c r="J249" s="29">
        <f t="shared" si="138"/>
        <v>17055.75</v>
      </c>
      <c r="K249" s="29">
        <f t="shared" si="138"/>
        <v>17686.150000000001</v>
      </c>
      <c r="L249" s="29">
        <f t="shared" si="138"/>
        <v>18344.37</v>
      </c>
      <c r="M249" s="30">
        <f t="shared" si="100"/>
        <v>132956.88999999998</v>
      </c>
    </row>
    <row r="250" spans="1:13" ht="37.5" x14ac:dyDescent="0.3">
      <c r="A250" s="83"/>
      <c r="B250" s="81"/>
      <c r="C250" s="18" t="s">
        <v>114</v>
      </c>
      <c r="D250" s="29">
        <v>0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v>0</v>
      </c>
      <c r="L250" s="29">
        <v>0</v>
      </c>
      <c r="M250" s="30">
        <f t="shared" si="100"/>
        <v>0</v>
      </c>
    </row>
    <row r="251" spans="1:13" ht="37.5" x14ac:dyDescent="0.3">
      <c r="A251" s="83"/>
      <c r="B251" s="81"/>
      <c r="C251" s="18" t="s">
        <v>76</v>
      </c>
      <c r="D251" s="29">
        <v>0</v>
      </c>
      <c r="E251" s="29">
        <v>0</v>
      </c>
      <c r="F251" s="29">
        <v>0</v>
      </c>
      <c r="G251" s="29">
        <v>0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30">
        <f t="shared" si="100"/>
        <v>0</v>
      </c>
    </row>
    <row r="252" spans="1:13" ht="56.25" x14ac:dyDescent="0.3">
      <c r="A252" s="83"/>
      <c r="B252" s="81"/>
      <c r="C252" s="18" t="s">
        <v>59</v>
      </c>
      <c r="D252" s="29">
        <v>0</v>
      </c>
      <c r="E252" s="29">
        <v>0</v>
      </c>
      <c r="F252" s="29">
        <v>0</v>
      </c>
      <c r="G252" s="29">
        <v>0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30">
        <f t="shared" si="100"/>
        <v>0</v>
      </c>
    </row>
    <row r="253" spans="1:13" ht="37.5" x14ac:dyDescent="0.3">
      <c r="A253" s="83"/>
      <c r="B253" s="81"/>
      <c r="C253" s="18" t="s">
        <v>115</v>
      </c>
      <c r="D253" s="29">
        <f t="shared" ref="D253:L253" si="139">D254+D255</f>
        <v>0</v>
      </c>
      <c r="E253" s="29">
        <v>14909.49</v>
      </c>
      <c r="F253" s="29">
        <f t="shared" si="139"/>
        <v>15653.2</v>
      </c>
      <c r="G253" s="29">
        <f t="shared" si="139"/>
        <v>15397.71</v>
      </c>
      <c r="H253" s="29">
        <f t="shared" si="139"/>
        <v>16264.42</v>
      </c>
      <c r="I253" s="29">
        <f t="shared" si="139"/>
        <v>17645.8</v>
      </c>
      <c r="J253" s="29">
        <f t="shared" si="139"/>
        <v>17055.75</v>
      </c>
      <c r="K253" s="29">
        <f t="shared" si="139"/>
        <v>17686.150000000001</v>
      </c>
      <c r="L253" s="29">
        <f t="shared" si="139"/>
        <v>18344.37</v>
      </c>
      <c r="M253" s="30">
        <f t="shared" si="100"/>
        <v>132956.88999999998</v>
      </c>
    </row>
    <row r="254" spans="1:13" ht="37.5" x14ac:dyDescent="0.3">
      <c r="A254" s="83"/>
      <c r="B254" s="81"/>
      <c r="C254" s="18" t="s">
        <v>60</v>
      </c>
      <c r="D254" s="29">
        <v>0</v>
      </c>
      <c r="E254" s="29">
        <v>0</v>
      </c>
      <c r="F254" s="29">
        <v>0</v>
      </c>
      <c r="G254" s="29">
        <v>0</v>
      </c>
      <c r="H254" s="29">
        <v>0</v>
      </c>
      <c r="I254" s="29">
        <v>0</v>
      </c>
      <c r="J254" s="29">
        <v>0</v>
      </c>
      <c r="K254" s="29">
        <v>0</v>
      </c>
      <c r="L254" s="29">
        <v>0</v>
      </c>
      <c r="M254" s="30">
        <f t="shared" si="100"/>
        <v>0</v>
      </c>
    </row>
    <row r="255" spans="1:13" ht="56.25" x14ac:dyDescent="0.3">
      <c r="A255" s="83"/>
      <c r="B255" s="81"/>
      <c r="C255" s="18" t="s">
        <v>59</v>
      </c>
      <c r="D255" s="29">
        <f t="shared" ref="D255:L255" si="140">D270+D284</f>
        <v>0</v>
      </c>
      <c r="E255" s="29">
        <v>14909.49</v>
      </c>
      <c r="F255" s="29">
        <f t="shared" si="140"/>
        <v>15653.2</v>
      </c>
      <c r="G255" s="29">
        <f t="shared" si="140"/>
        <v>15397.71</v>
      </c>
      <c r="H255" s="29">
        <f t="shared" si="140"/>
        <v>16264.42</v>
      </c>
      <c r="I255" s="29">
        <f t="shared" si="140"/>
        <v>17645.8</v>
      </c>
      <c r="J255" s="29">
        <f t="shared" si="140"/>
        <v>17055.75</v>
      </c>
      <c r="K255" s="29">
        <f t="shared" si="140"/>
        <v>17686.150000000001</v>
      </c>
      <c r="L255" s="29">
        <f t="shared" si="140"/>
        <v>18344.37</v>
      </c>
      <c r="M255" s="30">
        <f t="shared" si="100"/>
        <v>132956.88999999998</v>
      </c>
    </row>
    <row r="256" spans="1:13" ht="37.5" x14ac:dyDescent="0.3">
      <c r="A256" s="83"/>
      <c r="B256" s="81"/>
      <c r="C256" s="18" t="s">
        <v>116</v>
      </c>
      <c r="D256" s="29">
        <v>0</v>
      </c>
      <c r="E256" s="29">
        <v>0</v>
      </c>
      <c r="F256" s="29">
        <v>0</v>
      </c>
      <c r="G256" s="29">
        <v>0</v>
      </c>
      <c r="H256" s="29">
        <v>0</v>
      </c>
      <c r="I256" s="29">
        <v>0</v>
      </c>
      <c r="J256" s="29">
        <v>0</v>
      </c>
      <c r="K256" s="29">
        <v>0</v>
      </c>
      <c r="L256" s="29">
        <v>0</v>
      </c>
      <c r="M256" s="30">
        <f t="shared" si="100"/>
        <v>0</v>
      </c>
    </row>
    <row r="257" spans="1:13" ht="37.5" x14ac:dyDescent="0.3">
      <c r="A257" s="83"/>
      <c r="B257" s="81"/>
      <c r="C257" s="18" t="s">
        <v>87</v>
      </c>
      <c r="D257" s="29">
        <v>0</v>
      </c>
      <c r="E257" s="29">
        <v>0</v>
      </c>
      <c r="F257" s="29">
        <v>0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0</v>
      </c>
      <c r="M257" s="30">
        <f t="shared" si="100"/>
        <v>0</v>
      </c>
    </row>
    <row r="258" spans="1:13" ht="56.25" x14ac:dyDescent="0.3">
      <c r="A258" s="83"/>
      <c r="B258" s="81"/>
      <c r="C258" s="18" t="s">
        <v>59</v>
      </c>
      <c r="D258" s="29">
        <v>0</v>
      </c>
      <c r="E258" s="29">
        <v>0</v>
      </c>
      <c r="F258" s="29">
        <v>0</v>
      </c>
      <c r="G258" s="29">
        <v>0</v>
      </c>
      <c r="H258" s="29">
        <v>0</v>
      </c>
      <c r="I258" s="29">
        <v>0</v>
      </c>
      <c r="J258" s="29">
        <v>0</v>
      </c>
      <c r="K258" s="29">
        <v>0</v>
      </c>
      <c r="L258" s="29">
        <v>0</v>
      </c>
      <c r="M258" s="30">
        <f t="shared" si="100"/>
        <v>0</v>
      </c>
    </row>
    <row r="259" spans="1:13" ht="37.5" x14ac:dyDescent="0.3">
      <c r="A259" s="83"/>
      <c r="B259" s="81"/>
      <c r="C259" s="18" t="s">
        <v>27</v>
      </c>
      <c r="D259" s="29">
        <v>0</v>
      </c>
      <c r="E259" s="29">
        <v>0</v>
      </c>
      <c r="F259" s="29">
        <v>0</v>
      </c>
      <c r="G259" s="29">
        <v>0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30">
        <f t="shared" si="100"/>
        <v>0</v>
      </c>
    </row>
    <row r="260" spans="1:13" ht="37.5" x14ac:dyDescent="0.3">
      <c r="A260" s="83"/>
      <c r="B260" s="81"/>
      <c r="C260" s="18" t="s">
        <v>30</v>
      </c>
      <c r="D260" s="29">
        <v>0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</v>
      </c>
      <c r="M260" s="30">
        <f t="shared" si="100"/>
        <v>0</v>
      </c>
    </row>
    <row r="261" spans="1:13" ht="20.25" x14ac:dyDescent="0.3">
      <c r="A261" s="83"/>
      <c r="B261" s="81"/>
      <c r="C261" s="18" t="s">
        <v>29</v>
      </c>
      <c r="D261" s="29">
        <v>0</v>
      </c>
      <c r="E261" s="29">
        <v>0</v>
      </c>
      <c r="F261" s="29">
        <v>0</v>
      </c>
      <c r="G261" s="29">
        <v>0</v>
      </c>
      <c r="H261" s="29">
        <v>0</v>
      </c>
      <c r="I261" s="29">
        <v>0</v>
      </c>
      <c r="J261" s="29">
        <v>0</v>
      </c>
      <c r="K261" s="29">
        <v>0</v>
      </c>
      <c r="L261" s="29">
        <v>0</v>
      </c>
      <c r="M261" s="30">
        <f t="shared" si="100"/>
        <v>0</v>
      </c>
    </row>
    <row r="262" spans="1:13" ht="20.25" x14ac:dyDescent="0.3">
      <c r="A262" s="16"/>
      <c r="B262" s="25" t="s">
        <v>16</v>
      </c>
      <c r="C262" s="18"/>
      <c r="D262" s="29"/>
      <c r="E262" s="29"/>
      <c r="F262" s="29"/>
      <c r="G262" s="29"/>
      <c r="H262" s="29">
        <v>0</v>
      </c>
      <c r="I262" s="29">
        <v>0</v>
      </c>
      <c r="J262" s="91">
        <v>0</v>
      </c>
      <c r="K262" s="91">
        <v>0</v>
      </c>
      <c r="L262" s="91">
        <v>0</v>
      </c>
      <c r="M262" s="30">
        <f t="shared" si="100"/>
        <v>0</v>
      </c>
    </row>
    <row r="263" spans="1:13" s="7" customFormat="1" ht="131.25" x14ac:dyDescent="0.3">
      <c r="A263" s="26" t="s">
        <v>17</v>
      </c>
      <c r="B263" s="22" t="s">
        <v>23</v>
      </c>
      <c r="C263" s="48"/>
      <c r="D263" s="30">
        <f t="shared" ref="D263:L263" si="141">D264+D276</f>
        <v>0</v>
      </c>
      <c r="E263" s="30">
        <v>14909.49</v>
      </c>
      <c r="F263" s="30">
        <f t="shared" si="141"/>
        <v>15653.2</v>
      </c>
      <c r="G263" s="30">
        <f t="shared" si="141"/>
        <v>15397.71</v>
      </c>
      <c r="H263" s="30">
        <f t="shared" si="141"/>
        <v>16264.42</v>
      </c>
      <c r="I263" s="30">
        <f t="shared" si="141"/>
        <v>17645.8</v>
      </c>
      <c r="J263" s="30">
        <f t="shared" si="141"/>
        <v>17055.75</v>
      </c>
      <c r="K263" s="30">
        <f t="shared" si="141"/>
        <v>17686.150000000001</v>
      </c>
      <c r="L263" s="30">
        <f t="shared" si="141"/>
        <v>18344.37</v>
      </c>
      <c r="M263" s="30">
        <f t="shared" si="100"/>
        <v>132956.88999999998</v>
      </c>
    </row>
    <row r="264" spans="1:13" ht="20.25" x14ac:dyDescent="0.3">
      <c r="A264" s="87"/>
      <c r="B264" s="75"/>
      <c r="C264" s="24" t="s">
        <v>15</v>
      </c>
      <c r="D264" s="29">
        <f t="shared" ref="D264:L264" si="142">D265+D268+D271</f>
        <v>0</v>
      </c>
      <c r="E264" s="29">
        <v>14909.49</v>
      </c>
      <c r="F264" s="29">
        <f t="shared" si="142"/>
        <v>15653.2</v>
      </c>
      <c r="G264" s="29">
        <f t="shared" si="142"/>
        <v>15397.71</v>
      </c>
      <c r="H264" s="29">
        <f t="shared" si="142"/>
        <v>16264.42</v>
      </c>
      <c r="I264" s="29">
        <f t="shared" si="142"/>
        <v>17645.8</v>
      </c>
      <c r="J264" s="29">
        <f t="shared" si="142"/>
        <v>17055.75</v>
      </c>
      <c r="K264" s="29">
        <f t="shared" si="142"/>
        <v>17686.150000000001</v>
      </c>
      <c r="L264" s="29">
        <f t="shared" si="142"/>
        <v>18344.37</v>
      </c>
      <c r="M264" s="30">
        <f t="shared" si="100"/>
        <v>132956.88999999998</v>
      </c>
    </row>
    <row r="265" spans="1:13" ht="37.5" x14ac:dyDescent="0.3">
      <c r="A265" s="87"/>
      <c r="B265" s="75"/>
      <c r="C265" s="18" t="s">
        <v>117</v>
      </c>
      <c r="D265" s="29">
        <v>0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30">
        <f t="shared" si="100"/>
        <v>0</v>
      </c>
    </row>
    <row r="266" spans="1:13" ht="37.5" x14ac:dyDescent="0.3">
      <c r="A266" s="87"/>
      <c r="B266" s="75"/>
      <c r="C266" s="18" t="s">
        <v>58</v>
      </c>
      <c r="D266" s="29">
        <v>0</v>
      </c>
      <c r="E266" s="29">
        <v>0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30">
        <f t="shared" si="100"/>
        <v>0</v>
      </c>
    </row>
    <row r="267" spans="1:13" ht="56.25" x14ac:dyDescent="0.3">
      <c r="A267" s="87"/>
      <c r="B267" s="75"/>
      <c r="C267" s="18" t="s">
        <v>59</v>
      </c>
      <c r="D267" s="29">
        <v>0</v>
      </c>
      <c r="E267" s="29">
        <v>0</v>
      </c>
      <c r="F267" s="29">
        <v>0</v>
      </c>
      <c r="G267" s="29">
        <v>0</v>
      </c>
      <c r="H267" s="29">
        <v>0</v>
      </c>
      <c r="I267" s="29">
        <v>0</v>
      </c>
      <c r="J267" s="29">
        <v>0</v>
      </c>
      <c r="K267" s="29">
        <v>0</v>
      </c>
      <c r="L267" s="29">
        <v>0</v>
      </c>
      <c r="M267" s="30">
        <f t="shared" si="100"/>
        <v>0</v>
      </c>
    </row>
    <row r="268" spans="1:13" ht="37.5" x14ac:dyDescent="0.3">
      <c r="A268" s="87"/>
      <c r="B268" s="75"/>
      <c r="C268" s="18" t="s">
        <v>52</v>
      </c>
      <c r="D268" s="29">
        <f t="shared" ref="D268:L268" si="143">D269+D270</f>
        <v>0</v>
      </c>
      <c r="E268" s="29">
        <v>14909.49</v>
      </c>
      <c r="F268" s="29">
        <f t="shared" si="143"/>
        <v>15653.2</v>
      </c>
      <c r="G268" s="29">
        <f t="shared" si="143"/>
        <v>15397.71</v>
      </c>
      <c r="H268" s="29">
        <f t="shared" si="143"/>
        <v>16264.42</v>
      </c>
      <c r="I268" s="29">
        <f t="shared" si="143"/>
        <v>17645.8</v>
      </c>
      <c r="J268" s="29">
        <f t="shared" si="143"/>
        <v>17055.75</v>
      </c>
      <c r="K268" s="29">
        <f t="shared" si="143"/>
        <v>17686.150000000001</v>
      </c>
      <c r="L268" s="29">
        <f t="shared" si="143"/>
        <v>18344.37</v>
      </c>
      <c r="M268" s="30">
        <f t="shared" si="100"/>
        <v>132956.88999999998</v>
      </c>
    </row>
    <row r="269" spans="1:13" ht="37.5" x14ac:dyDescent="0.3">
      <c r="A269" s="87"/>
      <c r="B269" s="75"/>
      <c r="C269" s="18" t="s">
        <v>109</v>
      </c>
      <c r="D269" s="29">
        <v>0</v>
      </c>
      <c r="E269" s="29">
        <v>0</v>
      </c>
      <c r="F269" s="29">
        <v>0</v>
      </c>
      <c r="G269" s="29">
        <v>0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30">
        <f t="shared" si="100"/>
        <v>0</v>
      </c>
    </row>
    <row r="270" spans="1:13" ht="56.25" x14ac:dyDescent="0.3">
      <c r="A270" s="87"/>
      <c r="B270" s="75"/>
      <c r="C270" s="18" t="s">
        <v>59</v>
      </c>
      <c r="D270" s="29"/>
      <c r="E270" s="29">
        <v>14909.49</v>
      </c>
      <c r="F270" s="29">
        <v>15653.2</v>
      </c>
      <c r="G270" s="29">
        <v>15397.71</v>
      </c>
      <c r="H270" s="29">
        <v>16264.42</v>
      </c>
      <c r="I270" s="29">
        <v>17645.8</v>
      </c>
      <c r="J270" s="29">
        <v>17055.75</v>
      </c>
      <c r="K270" s="29">
        <v>17686.150000000001</v>
      </c>
      <c r="L270" s="29">
        <v>18344.37</v>
      </c>
      <c r="M270" s="30">
        <f t="shared" si="100"/>
        <v>132956.88999999998</v>
      </c>
    </row>
    <row r="271" spans="1:13" ht="37.5" x14ac:dyDescent="0.3">
      <c r="A271" s="87"/>
      <c r="B271" s="75"/>
      <c r="C271" s="18" t="s">
        <v>90</v>
      </c>
      <c r="D271" s="29">
        <v>0</v>
      </c>
      <c r="E271" s="29">
        <v>0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30">
        <f t="shared" si="100"/>
        <v>0</v>
      </c>
    </row>
    <row r="272" spans="1:13" ht="37.5" x14ac:dyDescent="0.3">
      <c r="A272" s="87"/>
      <c r="B272" s="75"/>
      <c r="C272" s="18" t="s">
        <v>109</v>
      </c>
      <c r="D272" s="29">
        <v>0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30">
        <f t="shared" si="100"/>
        <v>0</v>
      </c>
    </row>
    <row r="273" spans="1:13" ht="56.25" x14ac:dyDescent="0.3">
      <c r="A273" s="87"/>
      <c r="B273" s="75"/>
      <c r="C273" s="18" t="s">
        <v>59</v>
      </c>
      <c r="D273" s="29">
        <v>0</v>
      </c>
      <c r="E273" s="29">
        <v>0</v>
      </c>
      <c r="F273" s="29">
        <v>0</v>
      </c>
      <c r="G273" s="29">
        <v>0</v>
      </c>
      <c r="H273" s="29">
        <v>0</v>
      </c>
      <c r="I273" s="29">
        <v>0</v>
      </c>
      <c r="J273" s="29">
        <v>0</v>
      </c>
      <c r="K273" s="29">
        <v>0</v>
      </c>
      <c r="L273" s="29">
        <v>0</v>
      </c>
      <c r="M273" s="30">
        <f t="shared" si="100"/>
        <v>0</v>
      </c>
    </row>
    <row r="274" spans="1:13" ht="37.5" x14ac:dyDescent="0.3">
      <c r="A274" s="87"/>
      <c r="B274" s="75"/>
      <c r="C274" s="18" t="s">
        <v>27</v>
      </c>
      <c r="D274" s="29">
        <v>0</v>
      </c>
      <c r="E274" s="29">
        <v>0</v>
      </c>
      <c r="F274" s="29">
        <v>0</v>
      </c>
      <c r="G274" s="29">
        <v>0</v>
      </c>
      <c r="H274" s="29">
        <v>0</v>
      </c>
      <c r="I274" s="29">
        <v>0</v>
      </c>
      <c r="J274" s="29">
        <v>0</v>
      </c>
      <c r="K274" s="29">
        <v>0</v>
      </c>
      <c r="L274" s="29">
        <v>0</v>
      </c>
      <c r="M274" s="30">
        <f t="shared" si="100"/>
        <v>0</v>
      </c>
    </row>
    <row r="275" spans="1:13" ht="37.5" x14ac:dyDescent="0.3">
      <c r="A275" s="87"/>
      <c r="B275" s="75"/>
      <c r="C275" s="18" t="s">
        <v>30</v>
      </c>
      <c r="D275" s="29">
        <v>0</v>
      </c>
      <c r="E275" s="29">
        <v>0</v>
      </c>
      <c r="F275" s="29">
        <v>0</v>
      </c>
      <c r="G275" s="29">
        <v>0</v>
      </c>
      <c r="H275" s="29">
        <v>0</v>
      </c>
      <c r="I275" s="29">
        <v>0</v>
      </c>
      <c r="J275" s="29">
        <v>0</v>
      </c>
      <c r="K275" s="29">
        <v>0</v>
      </c>
      <c r="L275" s="29">
        <v>0</v>
      </c>
      <c r="M275" s="30">
        <f t="shared" si="100"/>
        <v>0</v>
      </c>
    </row>
    <row r="276" spans="1:13" ht="20.25" x14ac:dyDescent="0.3">
      <c r="A276" s="87"/>
      <c r="B276" s="75"/>
      <c r="C276" s="18" t="s">
        <v>29</v>
      </c>
      <c r="D276" s="29">
        <v>0</v>
      </c>
      <c r="E276" s="29">
        <v>0</v>
      </c>
      <c r="F276" s="29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0</v>
      </c>
      <c r="M276" s="30">
        <f t="shared" si="100"/>
        <v>0</v>
      </c>
    </row>
    <row r="277" spans="1:13" s="7" customFormat="1" ht="187.5" x14ac:dyDescent="0.3">
      <c r="A277" s="26" t="s">
        <v>84</v>
      </c>
      <c r="B277" s="22" t="s">
        <v>85</v>
      </c>
      <c r="C277" s="48"/>
      <c r="D277" s="30">
        <f t="shared" ref="D277:L277" si="144">D278+D290</f>
        <v>0</v>
      </c>
      <c r="E277" s="30">
        <v>0</v>
      </c>
      <c r="F277" s="30">
        <f t="shared" si="144"/>
        <v>0</v>
      </c>
      <c r="G277" s="30">
        <f t="shared" si="144"/>
        <v>0</v>
      </c>
      <c r="H277" s="30">
        <f t="shared" si="144"/>
        <v>0</v>
      </c>
      <c r="I277" s="30">
        <f t="shared" si="144"/>
        <v>0</v>
      </c>
      <c r="J277" s="30">
        <f t="shared" si="144"/>
        <v>0</v>
      </c>
      <c r="K277" s="30">
        <f t="shared" si="144"/>
        <v>0</v>
      </c>
      <c r="L277" s="30">
        <f t="shared" si="144"/>
        <v>0</v>
      </c>
      <c r="M277" s="30">
        <f t="shared" si="100"/>
        <v>0</v>
      </c>
    </row>
    <row r="278" spans="1:13" ht="20.25" x14ac:dyDescent="0.3">
      <c r="A278" s="87"/>
      <c r="B278" s="75"/>
      <c r="C278" s="24" t="s">
        <v>15</v>
      </c>
      <c r="D278" s="29">
        <f t="shared" ref="D278:J278" si="145">D279+D282+D285</f>
        <v>0</v>
      </c>
      <c r="E278" s="29">
        <v>0</v>
      </c>
      <c r="F278" s="29">
        <f t="shared" si="145"/>
        <v>0</v>
      </c>
      <c r="G278" s="29">
        <f t="shared" si="145"/>
        <v>0</v>
      </c>
      <c r="H278" s="29">
        <f t="shared" si="145"/>
        <v>0</v>
      </c>
      <c r="I278" s="29">
        <f t="shared" si="145"/>
        <v>0</v>
      </c>
      <c r="J278" s="29">
        <f t="shared" si="145"/>
        <v>0</v>
      </c>
      <c r="K278" s="29">
        <v>0</v>
      </c>
      <c r="L278" s="29">
        <v>0</v>
      </c>
      <c r="M278" s="30">
        <f t="shared" si="100"/>
        <v>0</v>
      </c>
    </row>
    <row r="279" spans="1:13" ht="37.5" x14ac:dyDescent="0.3">
      <c r="A279" s="87"/>
      <c r="B279" s="75"/>
      <c r="C279" s="18" t="s">
        <v>118</v>
      </c>
      <c r="D279" s="29">
        <v>0</v>
      </c>
      <c r="E279" s="29">
        <v>0</v>
      </c>
      <c r="F279" s="29">
        <v>0</v>
      </c>
      <c r="G279" s="29">
        <v>0</v>
      </c>
      <c r="H279" s="29">
        <v>0</v>
      </c>
      <c r="I279" s="29">
        <v>0</v>
      </c>
      <c r="J279" s="29">
        <v>0</v>
      </c>
      <c r="K279" s="29">
        <v>0</v>
      </c>
      <c r="L279" s="29">
        <v>0</v>
      </c>
      <c r="M279" s="30">
        <f t="shared" si="100"/>
        <v>0</v>
      </c>
    </row>
    <row r="280" spans="1:13" ht="37.5" x14ac:dyDescent="0.3">
      <c r="A280" s="87"/>
      <c r="B280" s="75"/>
      <c r="C280" s="18" t="s">
        <v>58</v>
      </c>
      <c r="D280" s="29">
        <v>0</v>
      </c>
      <c r="E280" s="29">
        <v>0</v>
      </c>
      <c r="F280" s="29">
        <v>0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30">
        <f t="shared" ref="M280:M290" si="146">SUM(D280:J280)</f>
        <v>0</v>
      </c>
    </row>
    <row r="281" spans="1:13" ht="56.25" x14ac:dyDescent="0.3">
      <c r="A281" s="87"/>
      <c r="B281" s="75"/>
      <c r="C281" s="18" t="s">
        <v>59</v>
      </c>
      <c r="D281" s="29">
        <v>0</v>
      </c>
      <c r="E281" s="29">
        <v>0</v>
      </c>
      <c r="F281" s="29">
        <v>0</v>
      </c>
      <c r="G281" s="29">
        <v>0</v>
      </c>
      <c r="H281" s="29">
        <v>0</v>
      </c>
      <c r="I281" s="29">
        <v>0</v>
      </c>
      <c r="J281" s="29">
        <v>0</v>
      </c>
      <c r="K281" s="29">
        <v>0</v>
      </c>
      <c r="L281" s="29">
        <v>0</v>
      </c>
      <c r="M281" s="30">
        <f t="shared" si="146"/>
        <v>0</v>
      </c>
    </row>
    <row r="282" spans="1:13" ht="37.5" x14ac:dyDescent="0.3">
      <c r="A282" s="87"/>
      <c r="B282" s="75"/>
      <c r="C282" s="18" t="s">
        <v>52</v>
      </c>
      <c r="D282" s="29">
        <f t="shared" ref="D282:J282" si="147">D283+D284</f>
        <v>0</v>
      </c>
      <c r="E282" s="29">
        <v>0</v>
      </c>
      <c r="F282" s="29">
        <f t="shared" si="147"/>
        <v>0</v>
      </c>
      <c r="G282" s="29">
        <f t="shared" si="147"/>
        <v>0</v>
      </c>
      <c r="H282" s="29">
        <f t="shared" si="147"/>
        <v>0</v>
      </c>
      <c r="I282" s="29">
        <f t="shared" si="147"/>
        <v>0</v>
      </c>
      <c r="J282" s="29">
        <f t="shared" si="147"/>
        <v>0</v>
      </c>
      <c r="K282" s="29">
        <v>0</v>
      </c>
      <c r="L282" s="29">
        <v>0</v>
      </c>
      <c r="M282" s="30">
        <f t="shared" si="146"/>
        <v>0</v>
      </c>
    </row>
    <row r="283" spans="1:13" ht="37.5" x14ac:dyDescent="0.3">
      <c r="A283" s="87"/>
      <c r="B283" s="75"/>
      <c r="C283" s="18" t="s">
        <v>109</v>
      </c>
      <c r="D283" s="29">
        <v>0</v>
      </c>
      <c r="E283" s="29">
        <v>0</v>
      </c>
      <c r="F283" s="29">
        <v>0</v>
      </c>
      <c r="G283" s="29">
        <v>0</v>
      </c>
      <c r="H283" s="29">
        <v>0</v>
      </c>
      <c r="I283" s="29">
        <v>0</v>
      </c>
      <c r="J283" s="29">
        <v>0</v>
      </c>
      <c r="K283" s="29">
        <v>0</v>
      </c>
      <c r="L283" s="29">
        <v>0</v>
      </c>
      <c r="M283" s="30">
        <f t="shared" si="146"/>
        <v>0</v>
      </c>
    </row>
    <row r="284" spans="1:13" ht="56.25" x14ac:dyDescent="0.3">
      <c r="A284" s="87"/>
      <c r="B284" s="75"/>
      <c r="C284" s="18" t="s">
        <v>12</v>
      </c>
      <c r="D284" s="29">
        <v>0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29">
        <v>0</v>
      </c>
      <c r="K284" s="29">
        <v>0</v>
      </c>
      <c r="L284" s="29">
        <v>0</v>
      </c>
      <c r="M284" s="30">
        <f t="shared" si="146"/>
        <v>0</v>
      </c>
    </row>
    <row r="285" spans="1:13" ht="37.5" x14ac:dyDescent="0.3">
      <c r="A285" s="87"/>
      <c r="B285" s="75"/>
      <c r="C285" s="18" t="s">
        <v>119</v>
      </c>
      <c r="D285" s="29">
        <v>0</v>
      </c>
      <c r="E285" s="29">
        <v>0</v>
      </c>
      <c r="F285" s="29">
        <v>0</v>
      </c>
      <c r="G285" s="29">
        <v>0</v>
      </c>
      <c r="H285" s="29">
        <v>0</v>
      </c>
      <c r="I285" s="29">
        <v>0</v>
      </c>
      <c r="J285" s="29">
        <v>0</v>
      </c>
      <c r="K285" s="29">
        <v>0</v>
      </c>
      <c r="L285" s="29">
        <v>0</v>
      </c>
      <c r="M285" s="30">
        <f t="shared" si="146"/>
        <v>0</v>
      </c>
    </row>
    <row r="286" spans="1:13" ht="37.5" x14ac:dyDescent="0.3">
      <c r="A286" s="87"/>
      <c r="B286" s="75"/>
      <c r="C286" s="18" t="s">
        <v>88</v>
      </c>
      <c r="D286" s="29">
        <v>0</v>
      </c>
      <c r="E286" s="29">
        <v>0</v>
      </c>
      <c r="F286" s="29">
        <v>0</v>
      </c>
      <c r="G286" s="29">
        <v>0</v>
      </c>
      <c r="H286" s="29">
        <v>0</v>
      </c>
      <c r="I286" s="29">
        <v>0</v>
      </c>
      <c r="J286" s="29">
        <v>0</v>
      </c>
      <c r="K286" s="29">
        <v>0</v>
      </c>
      <c r="L286" s="29">
        <v>0</v>
      </c>
      <c r="M286" s="30">
        <f t="shared" si="146"/>
        <v>0</v>
      </c>
    </row>
    <row r="287" spans="1:13" ht="56.25" x14ac:dyDescent="0.3">
      <c r="A287" s="87"/>
      <c r="B287" s="75"/>
      <c r="C287" s="18" t="s">
        <v>59</v>
      </c>
      <c r="D287" s="29">
        <v>0</v>
      </c>
      <c r="E287" s="29">
        <v>0</v>
      </c>
      <c r="F287" s="29">
        <v>0</v>
      </c>
      <c r="G287" s="29">
        <v>0</v>
      </c>
      <c r="H287" s="29">
        <v>0</v>
      </c>
      <c r="I287" s="29">
        <v>0</v>
      </c>
      <c r="J287" s="29">
        <v>0</v>
      </c>
      <c r="K287" s="29">
        <v>0</v>
      </c>
      <c r="L287" s="29">
        <v>0</v>
      </c>
      <c r="M287" s="30">
        <f t="shared" si="146"/>
        <v>0</v>
      </c>
    </row>
    <row r="288" spans="1:13" ht="37.5" x14ac:dyDescent="0.3">
      <c r="A288" s="87"/>
      <c r="B288" s="75"/>
      <c r="C288" s="18" t="s">
        <v>27</v>
      </c>
      <c r="D288" s="29">
        <v>0</v>
      </c>
      <c r="E288" s="29">
        <v>0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30">
        <f t="shared" si="146"/>
        <v>0</v>
      </c>
    </row>
    <row r="289" spans="1:13" ht="37.5" x14ac:dyDescent="0.3">
      <c r="A289" s="87"/>
      <c r="B289" s="75"/>
      <c r="C289" s="18" t="s">
        <v>30</v>
      </c>
      <c r="D289" s="29">
        <v>0</v>
      </c>
      <c r="E289" s="29">
        <v>0</v>
      </c>
      <c r="F289" s="29">
        <v>0</v>
      </c>
      <c r="G289" s="29">
        <v>0</v>
      </c>
      <c r="H289" s="29">
        <v>0</v>
      </c>
      <c r="I289" s="29">
        <v>0</v>
      </c>
      <c r="J289" s="29">
        <v>0</v>
      </c>
      <c r="K289" s="29">
        <v>0</v>
      </c>
      <c r="L289" s="29">
        <v>0</v>
      </c>
      <c r="M289" s="30">
        <f t="shared" si="146"/>
        <v>0</v>
      </c>
    </row>
    <row r="290" spans="1:13" ht="20.25" x14ac:dyDescent="0.3">
      <c r="A290" s="87"/>
      <c r="B290" s="75"/>
      <c r="C290" s="18" t="s">
        <v>29</v>
      </c>
      <c r="D290" s="29">
        <v>0</v>
      </c>
      <c r="E290" s="29">
        <v>0</v>
      </c>
      <c r="F290" s="29">
        <v>0</v>
      </c>
      <c r="G290" s="29">
        <v>0</v>
      </c>
      <c r="H290" s="29">
        <v>0</v>
      </c>
      <c r="I290" s="29">
        <v>0</v>
      </c>
      <c r="J290" s="29">
        <v>0</v>
      </c>
      <c r="K290" s="29">
        <v>0</v>
      </c>
      <c r="L290" s="29">
        <v>0</v>
      </c>
      <c r="M290" s="30">
        <f t="shared" si="146"/>
        <v>0</v>
      </c>
    </row>
    <row r="291" spans="1:13" s="7" customFormat="1" ht="131.25" x14ac:dyDescent="0.3">
      <c r="A291" s="44" t="s">
        <v>2</v>
      </c>
      <c r="B291" s="27" t="s">
        <v>24</v>
      </c>
      <c r="C291" s="48"/>
      <c r="D291" s="30">
        <f>D306+D320</f>
        <v>0</v>
      </c>
      <c r="E291" s="30">
        <v>34952.04</v>
      </c>
      <c r="F291" s="30">
        <f>F306+F320</f>
        <v>36401.01</v>
      </c>
      <c r="G291" s="30">
        <f t="shared" ref="G291:L291" si="148">G306+G320+G334+G348</f>
        <v>38916.050000000003</v>
      </c>
      <c r="H291" s="30">
        <f t="shared" si="148"/>
        <v>44404.33</v>
      </c>
      <c r="I291" s="30">
        <f t="shared" si="148"/>
        <v>46490.17</v>
      </c>
      <c r="J291" s="30">
        <f t="shared" si="148"/>
        <v>52385.440000000002</v>
      </c>
      <c r="K291" s="30">
        <f t="shared" si="148"/>
        <v>52717.81</v>
      </c>
      <c r="L291" s="30">
        <f t="shared" si="148"/>
        <v>52717.56</v>
      </c>
      <c r="M291" s="30">
        <f t="shared" ref="M291:M309" si="149">SUM(D291:L291)</f>
        <v>358984.41</v>
      </c>
    </row>
    <row r="292" spans="1:13" s="7" customFormat="1" ht="20.25" x14ac:dyDescent="0.3">
      <c r="A292" s="83"/>
      <c r="B292" s="84"/>
      <c r="C292" s="24" t="s">
        <v>15</v>
      </c>
      <c r="D292" s="29">
        <f t="shared" ref="D292:G292" si="150">D293+D296+D299</f>
        <v>0</v>
      </c>
      <c r="E292" s="29">
        <v>34952.04</v>
      </c>
      <c r="F292" s="29">
        <f t="shared" si="150"/>
        <v>36401.01</v>
      </c>
      <c r="G292" s="29">
        <f t="shared" si="150"/>
        <v>38916.050000000003</v>
      </c>
      <c r="H292" s="29">
        <f>H293+H296+H299</f>
        <v>44404.33</v>
      </c>
      <c r="I292" s="29">
        <f>I293+I296+I299</f>
        <v>46490.170000000013</v>
      </c>
      <c r="J292" s="29">
        <f>J293+J296+J299</f>
        <v>52385.439999999995</v>
      </c>
      <c r="K292" s="29">
        <f>K293+K296+K299+0.01</f>
        <v>52717.810000000005</v>
      </c>
      <c r="L292" s="29">
        <f>L293+L296+L299</f>
        <v>52717.560000000005</v>
      </c>
      <c r="M292" s="30">
        <f t="shared" si="149"/>
        <v>358984.41000000003</v>
      </c>
    </row>
    <row r="293" spans="1:13" ht="37.5" x14ac:dyDescent="0.3">
      <c r="A293" s="83"/>
      <c r="B293" s="84"/>
      <c r="C293" s="18" t="s">
        <v>117</v>
      </c>
      <c r="D293" s="29">
        <f t="shared" ref="D293:L293" si="151">D308+D322</f>
        <v>0</v>
      </c>
      <c r="E293" s="29">
        <v>0</v>
      </c>
      <c r="F293" s="29">
        <f t="shared" si="151"/>
        <v>212.51</v>
      </c>
      <c r="G293" s="29">
        <f t="shared" si="151"/>
        <v>261.10000000000002</v>
      </c>
      <c r="H293" s="29">
        <f t="shared" si="151"/>
        <v>306.24</v>
      </c>
      <c r="I293" s="29">
        <f t="shared" si="151"/>
        <v>0</v>
      </c>
      <c r="J293" s="29">
        <f t="shared" si="151"/>
        <v>0</v>
      </c>
      <c r="K293" s="29">
        <f t="shared" si="151"/>
        <v>0</v>
      </c>
      <c r="L293" s="29">
        <f t="shared" si="151"/>
        <v>0</v>
      </c>
      <c r="M293" s="30">
        <f t="shared" si="149"/>
        <v>779.85</v>
      </c>
    </row>
    <row r="294" spans="1:13" ht="37.5" x14ac:dyDescent="0.3">
      <c r="A294" s="83"/>
      <c r="B294" s="84"/>
      <c r="C294" s="18" t="s">
        <v>77</v>
      </c>
      <c r="D294" s="29">
        <f>D309+D323</f>
        <v>0</v>
      </c>
      <c r="E294" s="29">
        <v>0</v>
      </c>
      <c r="F294" s="31">
        <f t="shared" ref="F294:L295" si="152">F309</f>
        <v>145.52000000000001</v>
      </c>
      <c r="G294" s="31">
        <f t="shared" si="152"/>
        <v>173.57</v>
      </c>
      <c r="H294" s="31">
        <f t="shared" si="152"/>
        <v>200.4</v>
      </c>
      <c r="I294" s="31">
        <f t="shared" si="152"/>
        <v>0</v>
      </c>
      <c r="J294" s="31">
        <f t="shared" si="152"/>
        <v>0</v>
      </c>
      <c r="K294" s="31">
        <f t="shared" si="152"/>
        <v>0</v>
      </c>
      <c r="L294" s="31">
        <f t="shared" si="152"/>
        <v>0</v>
      </c>
      <c r="M294" s="30">
        <f t="shared" si="149"/>
        <v>519.49</v>
      </c>
    </row>
    <row r="295" spans="1:13" s="2" customFormat="1" ht="56.25" x14ac:dyDescent="0.3">
      <c r="A295" s="83"/>
      <c r="B295" s="84"/>
      <c r="C295" s="18" t="s">
        <v>59</v>
      </c>
      <c r="D295" s="29">
        <f>D310+D324</f>
        <v>0</v>
      </c>
      <c r="E295" s="29">
        <v>0</v>
      </c>
      <c r="F295" s="31">
        <f t="shared" si="152"/>
        <v>66.989999999999995</v>
      </c>
      <c r="G295" s="31">
        <f t="shared" si="152"/>
        <v>87.53</v>
      </c>
      <c r="H295" s="31">
        <f t="shared" si="152"/>
        <v>105.84</v>
      </c>
      <c r="I295" s="31">
        <f t="shared" si="152"/>
        <v>0</v>
      </c>
      <c r="J295" s="31">
        <f t="shared" si="152"/>
        <v>0</v>
      </c>
      <c r="K295" s="31">
        <f t="shared" si="152"/>
        <v>0</v>
      </c>
      <c r="L295" s="31">
        <f t="shared" si="152"/>
        <v>0</v>
      </c>
      <c r="M295" s="30">
        <f t="shared" si="149"/>
        <v>260.36</v>
      </c>
    </row>
    <row r="296" spans="1:13" s="2" customFormat="1" ht="37.5" x14ac:dyDescent="0.3">
      <c r="A296" s="83"/>
      <c r="B296" s="84"/>
      <c r="C296" s="18" t="s">
        <v>78</v>
      </c>
      <c r="D296" s="29">
        <f>D311+D325</f>
        <v>0</v>
      </c>
      <c r="E296" s="29">
        <v>3299.67</v>
      </c>
      <c r="F296" s="29">
        <f t="shared" ref="F296:L296" si="153">F297+F298</f>
        <v>3297.87</v>
      </c>
      <c r="G296" s="29">
        <f t="shared" si="153"/>
        <v>4019.98</v>
      </c>
      <c r="H296" s="29">
        <f t="shared" si="153"/>
        <v>4282.04</v>
      </c>
      <c r="I296" s="29">
        <f t="shared" si="153"/>
        <v>4699.0200000000004</v>
      </c>
      <c r="J296" s="29">
        <f t="shared" si="153"/>
        <v>7542.89</v>
      </c>
      <c r="K296" s="29">
        <f t="shared" si="153"/>
        <v>7544.22</v>
      </c>
      <c r="L296" s="29">
        <f t="shared" si="153"/>
        <v>7544.14</v>
      </c>
      <c r="M296" s="30">
        <f t="shared" si="149"/>
        <v>42229.83</v>
      </c>
    </row>
    <row r="297" spans="1:13" s="2" customFormat="1" ht="37.5" x14ac:dyDescent="0.3">
      <c r="A297" s="83"/>
      <c r="B297" s="84"/>
      <c r="C297" s="18" t="s">
        <v>79</v>
      </c>
      <c r="D297" s="29">
        <f>D312+D326</f>
        <v>0</v>
      </c>
      <c r="E297" s="29">
        <v>0</v>
      </c>
      <c r="F297" s="29">
        <f t="shared" ref="F297:L297" si="154">F326</f>
        <v>0</v>
      </c>
      <c r="G297" s="29">
        <f t="shared" si="154"/>
        <v>0</v>
      </c>
      <c r="H297" s="29">
        <f t="shared" si="154"/>
        <v>0</v>
      </c>
      <c r="I297" s="29">
        <f t="shared" si="154"/>
        <v>0</v>
      </c>
      <c r="J297" s="29">
        <f t="shared" si="154"/>
        <v>0</v>
      </c>
      <c r="K297" s="29">
        <f t="shared" si="154"/>
        <v>0</v>
      </c>
      <c r="L297" s="29">
        <f t="shared" si="154"/>
        <v>0</v>
      </c>
      <c r="M297" s="30">
        <f t="shared" si="149"/>
        <v>0</v>
      </c>
    </row>
    <row r="298" spans="1:13" s="2" customFormat="1" ht="56.25" x14ac:dyDescent="0.3">
      <c r="A298" s="83"/>
      <c r="B298" s="84"/>
      <c r="C298" s="18" t="s">
        <v>59</v>
      </c>
      <c r="D298" s="29">
        <f t="shared" ref="D298:L298" si="155">D313</f>
        <v>0</v>
      </c>
      <c r="E298" s="29">
        <v>3299.67</v>
      </c>
      <c r="F298" s="29">
        <f t="shared" si="155"/>
        <v>3297.87</v>
      </c>
      <c r="G298" s="29">
        <f t="shared" si="155"/>
        <v>4019.98</v>
      </c>
      <c r="H298" s="29">
        <f t="shared" si="155"/>
        <v>4282.04</v>
      </c>
      <c r="I298" s="29">
        <f t="shared" si="155"/>
        <v>4699.0200000000004</v>
      </c>
      <c r="J298" s="29">
        <f t="shared" si="155"/>
        <v>7542.89</v>
      </c>
      <c r="K298" s="29">
        <f t="shared" si="155"/>
        <v>7544.22</v>
      </c>
      <c r="L298" s="29">
        <f t="shared" si="155"/>
        <v>7544.14</v>
      </c>
      <c r="M298" s="30">
        <f t="shared" si="149"/>
        <v>42229.83</v>
      </c>
    </row>
    <row r="299" spans="1:13" s="2" customFormat="1" ht="37.5" x14ac:dyDescent="0.3">
      <c r="A299" s="83"/>
      <c r="B299" s="84"/>
      <c r="C299" s="18" t="s">
        <v>120</v>
      </c>
      <c r="D299" s="29">
        <f t="shared" ref="D299:F301" si="156">D314+D328</f>
        <v>0</v>
      </c>
      <c r="E299" s="29">
        <v>31652.37</v>
      </c>
      <c r="F299" s="29">
        <f t="shared" si="156"/>
        <v>32890.630000000005</v>
      </c>
      <c r="G299" s="29">
        <f>G300+G301</f>
        <v>34634.97</v>
      </c>
      <c r="H299" s="29">
        <f>H300+H301</f>
        <v>39816.050000000003</v>
      </c>
      <c r="I299" s="29">
        <f>I300+I301</f>
        <v>41791.150000000009</v>
      </c>
      <c r="J299" s="29">
        <f>J300+J301</f>
        <v>44842.549999999996</v>
      </c>
      <c r="K299" s="29">
        <f>K300+K301-0.01</f>
        <v>45173.58</v>
      </c>
      <c r="L299" s="29">
        <f>L300+L301</f>
        <v>45173.420000000006</v>
      </c>
      <c r="M299" s="30">
        <f t="shared" si="149"/>
        <v>315974.72000000003</v>
      </c>
    </row>
    <row r="300" spans="1:13" s="2" customFormat="1" ht="37.5" x14ac:dyDescent="0.3">
      <c r="A300" s="83"/>
      <c r="B300" s="84"/>
      <c r="C300" s="18" t="s">
        <v>93</v>
      </c>
      <c r="D300" s="29">
        <f t="shared" ref="D300:L300" si="157">D315+D329+D343</f>
        <v>0</v>
      </c>
      <c r="E300" s="29">
        <v>30514.799999999999</v>
      </c>
      <c r="F300" s="29">
        <f t="shared" si="157"/>
        <v>31754.43</v>
      </c>
      <c r="G300" s="29">
        <f t="shared" si="157"/>
        <v>33388.980000000003</v>
      </c>
      <c r="H300" s="29">
        <f t="shared" si="157"/>
        <v>38446.660000000003</v>
      </c>
      <c r="I300" s="29">
        <f>I315+I329+I343</f>
        <v>40380.100000000006</v>
      </c>
      <c r="J300" s="29">
        <f t="shared" si="157"/>
        <v>43393.95</v>
      </c>
      <c r="K300" s="29">
        <f t="shared" si="157"/>
        <v>43726.41</v>
      </c>
      <c r="L300" s="29">
        <f t="shared" si="157"/>
        <v>43726.240000000005</v>
      </c>
      <c r="M300" s="30">
        <f t="shared" si="149"/>
        <v>305331.57</v>
      </c>
    </row>
    <row r="301" spans="1:13" s="2" customFormat="1" ht="56.25" x14ac:dyDescent="0.3">
      <c r="A301" s="83"/>
      <c r="B301" s="84"/>
      <c r="C301" s="18" t="s">
        <v>59</v>
      </c>
      <c r="D301" s="29">
        <f t="shared" si="156"/>
        <v>0</v>
      </c>
      <c r="E301" s="29">
        <v>1137.57</v>
      </c>
      <c r="F301" s="29">
        <f t="shared" si="156"/>
        <v>1136.2</v>
      </c>
      <c r="G301" s="29">
        <f>G316+G330+G358</f>
        <v>1245.99</v>
      </c>
      <c r="H301" s="29">
        <f>H316+H330</f>
        <v>1369.39</v>
      </c>
      <c r="I301" s="29">
        <f>I316+I330</f>
        <v>1411.05</v>
      </c>
      <c r="J301" s="29">
        <f>J316+J330</f>
        <v>1448.6</v>
      </c>
      <c r="K301" s="29">
        <f>K316+K330</f>
        <v>1447.18</v>
      </c>
      <c r="L301" s="29">
        <f>L316+L330</f>
        <v>1447.18</v>
      </c>
      <c r="M301" s="30">
        <f t="shared" si="149"/>
        <v>10643.160000000002</v>
      </c>
    </row>
    <row r="302" spans="1:13" s="2" customFormat="1" ht="37.5" x14ac:dyDescent="0.3">
      <c r="A302" s="83"/>
      <c r="B302" s="84"/>
      <c r="C302" s="18" t="s">
        <v>27</v>
      </c>
      <c r="D302" s="29">
        <v>0</v>
      </c>
      <c r="E302" s="29">
        <v>0</v>
      </c>
      <c r="F302" s="29">
        <v>0</v>
      </c>
      <c r="G302" s="29">
        <v>0</v>
      </c>
      <c r="H302" s="29">
        <v>0</v>
      </c>
      <c r="I302" s="29">
        <v>0</v>
      </c>
      <c r="J302" s="29">
        <v>0</v>
      </c>
      <c r="K302" s="29">
        <v>0</v>
      </c>
      <c r="L302" s="29">
        <v>0</v>
      </c>
      <c r="M302" s="30">
        <f t="shared" si="149"/>
        <v>0</v>
      </c>
    </row>
    <row r="303" spans="1:13" s="2" customFormat="1" ht="37.5" x14ac:dyDescent="0.3">
      <c r="A303" s="83"/>
      <c r="B303" s="84"/>
      <c r="C303" s="18" t="s">
        <v>30</v>
      </c>
      <c r="D303" s="29">
        <v>0</v>
      </c>
      <c r="E303" s="29">
        <v>0</v>
      </c>
      <c r="F303" s="29">
        <v>0</v>
      </c>
      <c r="G303" s="29">
        <v>0</v>
      </c>
      <c r="H303" s="29">
        <v>0</v>
      </c>
      <c r="I303" s="29">
        <v>0</v>
      </c>
      <c r="J303" s="29">
        <v>0</v>
      </c>
      <c r="K303" s="29">
        <v>0</v>
      </c>
      <c r="L303" s="29">
        <v>0</v>
      </c>
      <c r="M303" s="30">
        <f t="shared" si="149"/>
        <v>0</v>
      </c>
    </row>
    <row r="304" spans="1:13" s="2" customFormat="1" ht="20.25" x14ac:dyDescent="0.3">
      <c r="A304" s="83"/>
      <c r="B304" s="84"/>
      <c r="C304" s="18" t="s">
        <v>29</v>
      </c>
      <c r="D304" s="29">
        <f>D319+D333</f>
        <v>0</v>
      </c>
      <c r="E304" s="29">
        <v>0</v>
      </c>
      <c r="F304" s="31">
        <v>0</v>
      </c>
      <c r="G304" s="31">
        <v>0</v>
      </c>
      <c r="H304" s="29">
        <v>0</v>
      </c>
      <c r="I304" s="29">
        <v>0</v>
      </c>
      <c r="J304" s="31">
        <v>0</v>
      </c>
      <c r="K304" s="31">
        <v>0</v>
      </c>
      <c r="L304" s="31">
        <v>0</v>
      </c>
      <c r="M304" s="30">
        <f t="shared" si="149"/>
        <v>0</v>
      </c>
    </row>
    <row r="305" spans="1:13" s="5" customFormat="1" ht="20.25" x14ac:dyDescent="0.3">
      <c r="A305" s="44"/>
      <c r="B305" s="25" t="s">
        <v>16</v>
      </c>
      <c r="C305" s="18"/>
      <c r="D305" s="29"/>
      <c r="E305" s="29"/>
      <c r="F305" s="29"/>
      <c r="G305" s="29"/>
      <c r="H305" s="29"/>
      <c r="I305" s="29"/>
      <c r="J305" s="92"/>
      <c r="K305" s="92"/>
      <c r="L305" s="92"/>
      <c r="M305" s="30">
        <f t="shared" si="149"/>
        <v>0</v>
      </c>
    </row>
    <row r="306" spans="1:13" s="8" customFormat="1" ht="150" x14ac:dyDescent="0.3">
      <c r="A306" s="26" t="s">
        <v>21</v>
      </c>
      <c r="B306" s="22" t="s">
        <v>25</v>
      </c>
      <c r="C306" s="48"/>
      <c r="D306" s="30">
        <f t="shared" ref="D306:L306" si="158">D307+D319</f>
        <v>0</v>
      </c>
      <c r="E306" s="30">
        <v>15739.53</v>
      </c>
      <c r="F306" s="30">
        <f t="shared" si="158"/>
        <v>15805.670000000002</v>
      </c>
      <c r="G306" s="30">
        <f t="shared" si="158"/>
        <v>16777.849999999999</v>
      </c>
      <c r="H306" s="30">
        <f t="shared" si="158"/>
        <v>20685.78</v>
      </c>
      <c r="I306" s="30">
        <f>I307+I319</f>
        <v>21345.77</v>
      </c>
      <c r="J306" s="30">
        <f t="shared" si="158"/>
        <v>25268.649999999998</v>
      </c>
      <c r="K306" s="30">
        <f t="shared" si="158"/>
        <v>25263.75</v>
      </c>
      <c r="L306" s="30">
        <f t="shared" si="158"/>
        <v>25263.5</v>
      </c>
      <c r="M306" s="30">
        <f t="shared" si="149"/>
        <v>166150.5</v>
      </c>
    </row>
    <row r="307" spans="1:13" s="2" customFormat="1" ht="20.25" x14ac:dyDescent="0.3">
      <c r="A307" s="87"/>
      <c r="B307" s="75"/>
      <c r="C307" s="24" t="s">
        <v>15</v>
      </c>
      <c r="D307" s="29">
        <f t="shared" ref="D307:J307" si="159">D308+D311+D314</f>
        <v>0</v>
      </c>
      <c r="E307" s="29">
        <v>15739.53</v>
      </c>
      <c r="F307" s="29">
        <f t="shared" si="159"/>
        <v>15805.670000000002</v>
      </c>
      <c r="G307" s="29">
        <f t="shared" si="159"/>
        <v>16777.849999999999</v>
      </c>
      <c r="H307" s="29">
        <f>H308+H311+H314</f>
        <v>20685.78</v>
      </c>
      <c r="I307" s="29">
        <f>I308+I311+I314</f>
        <v>21345.77</v>
      </c>
      <c r="J307" s="29">
        <f t="shared" si="159"/>
        <v>25268.649999999998</v>
      </c>
      <c r="K307" s="29">
        <f>K308+K311+K314</f>
        <v>25263.75</v>
      </c>
      <c r="L307" s="29">
        <f>L308+L311+L314</f>
        <v>25263.5</v>
      </c>
      <c r="M307" s="30">
        <f t="shared" si="149"/>
        <v>166150.5</v>
      </c>
    </row>
    <row r="308" spans="1:13" s="2" customFormat="1" ht="37.5" x14ac:dyDescent="0.3">
      <c r="A308" s="87"/>
      <c r="B308" s="75"/>
      <c r="C308" s="18" t="s">
        <v>80</v>
      </c>
      <c r="D308" s="29">
        <f>B311</f>
        <v>0</v>
      </c>
      <c r="E308" s="29">
        <v>0</v>
      </c>
      <c r="F308" s="29">
        <f t="shared" ref="F308:L308" si="160">F309+F310</f>
        <v>212.51</v>
      </c>
      <c r="G308" s="29">
        <f t="shared" si="160"/>
        <v>261.10000000000002</v>
      </c>
      <c r="H308" s="29">
        <f t="shared" si="160"/>
        <v>306.24</v>
      </c>
      <c r="I308" s="29">
        <f t="shared" si="160"/>
        <v>0</v>
      </c>
      <c r="J308" s="29">
        <f t="shared" si="160"/>
        <v>0</v>
      </c>
      <c r="K308" s="29">
        <f t="shared" si="160"/>
        <v>0</v>
      </c>
      <c r="L308" s="29">
        <f t="shared" si="160"/>
        <v>0</v>
      </c>
      <c r="M308" s="30">
        <f t="shared" si="149"/>
        <v>779.85</v>
      </c>
    </row>
    <row r="309" spans="1:13" s="2" customFormat="1" ht="37.5" x14ac:dyDescent="0.3">
      <c r="A309" s="87"/>
      <c r="B309" s="75"/>
      <c r="C309" s="18" t="s">
        <v>73</v>
      </c>
      <c r="D309" s="29">
        <v>0</v>
      </c>
      <c r="E309" s="29">
        <v>0</v>
      </c>
      <c r="F309" s="31">
        <v>145.52000000000001</v>
      </c>
      <c r="G309" s="31">
        <v>173.57</v>
      </c>
      <c r="H309" s="29">
        <v>200.4</v>
      </c>
      <c r="I309" s="29">
        <v>0</v>
      </c>
      <c r="J309" s="31">
        <v>0</v>
      </c>
      <c r="K309" s="31">
        <v>0</v>
      </c>
      <c r="L309" s="31">
        <v>0</v>
      </c>
      <c r="M309" s="30">
        <f t="shared" si="149"/>
        <v>519.49</v>
      </c>
    </row>
    <row r="310" spans="1:13" s="2" customFormat="1" ht="56.25" x14ac:dyDescent="0.3">
      <c r="A310" s="87"/>
      <c r="B310" s="75"/>
      <c r="C310" s="18" t="s">
        <v>59</v>
      </c>
      <c r="D310" s="29">
        <v>0</v>
      </c>
      <c r="E310" s="29">
        <v>0</v>
      </c>
      <c r="F310" s="31">
        <v>66.989999999999995</v>
      </c>
      <c r="G310" s="31">
        <v>87.53</v>
      </c>
      <c r="H310" s="29">
        <v>105.84</v>
      </c>
      <c r="I310" s="29">
        <v>0</v>
      </c>
      <c r="J310" s="31">
        <v>0</v>
      </c>
      <c r="K310" s="31">
        <v>0</v>
      </c>
      <c r="L310" s="31">
        <v>0</v>
      </c>
      <c r="M310" s="30">
        <f>SUM(F310:L310)</f>
        <v>260.36</v>
      </c>
    </row>
    <row r="311" spans="1:13" s="2" customFormat="1" ht="37.5" x14ac:dyDescent="0.3">
      <c r="A311" s="87"/>
      <c r="B311" s="75"/>
      <c r="C311" s="18" t="s">
        <v>81</v>
      </c>
      <c r="D311" s="29">
        <f t="shared" ref="D311:L311" si="161">D312+D313</f>
        <v>0</v>
      </c>
      <c r="E311" s="29">
        <v>3299.67</v>
      </c>
      <c r="F311" s="29">
        <f t="shared" si="161"/>
        <v>3297.87</v>
      </c>
      <c r="G311" s="29">
        <f t="shared" si="161"/>
        <v>4019.98</v>
      </c>
      <c r="H311" s="29">
        <f>H312+H313</f>
        <v>4282.04</v>
      </c>
      <c r="I311" s="29">
        <f>I312+I313</f>
        <v>4699.0200000000004</v>
      </c>
      <c r="J311" s="29">
        <f t="shared" si="161"/>
        <v>7542.89</v>
      </c>
      <c r="K311" s="29">
        <f>K312+K313</f>
        <v>7544.22</v>
      </c>
      <c r="L311" s="29">
        <f t="shared" si="161"/>
        <v>7544.14</v>
      </c>
      <c r="M311" s="30">
        <f>SUM(D311:L311)</f>
        <v>42229.83</v>
      </c>
    </row>
    <row r="312" spans="1:13" s="2" customFormat="1" ht="37.5" x14ac:dyDescent="0.3">
      <c r="A312" s="87"/>
      <c r="B312" s="75"/>
      <c r="C312" s="18" t="s">
        <v>111</v>
      </c>
      <c r="D312" s="29">
        <v>0</v>
      </c>
      <c r="E312" s="29">
        <v>0</v>
      </c>
      <c r="F312" s="31">
        <v>0</v>
      </c>
      <c r="G312" s="31">
        <v>0</v>
      </c>
      <c r="H312" s="29">
        <v>0</v>
      </c>
      <c r="I312" s="29">
        <v>0</v>
      </c>
      <c r="J312" s="31">
        <v>0</v>
      </c>
      <c r="K312" s="31">
        <v>0</v>
      </c>
      <c r="L312" s="31">
        <v>0</v>
      </c>
      <c r="M312" s="30">
        <f>SUM(D312:L312)</f>
        <v>0</v>
      </c>
    </row>
    <row r="313" spans="1:13" s="2" customFormat="1" ht="56.25" x14ac:dyDescent="0.3">
      <c r="A313" s="87"/>
      <c r="B313" s="75"/>
      <c r="C313" s="18" t="s">
        <v>59</v>
      </c>
      <c r="D313" s="29"/>
      <c r="E313" s="29">
        <v>3299.67</v>
      </c>
      <c r="F313" s="31">
        <v>3297.87</v>
      </c>
      <c r="G313" s="31">
        <v>4019.98</v>
      </c>
      <c r="H313" s="29">
        <v>4282.04</v>
      </c>
      <c r="I313" s="29">
        <v>4699.0200000000004</v>
      </c>
      <c r="J313" s="29">
        <v>7542.89</v>
      </c>
      <c r="K313" s="29">
        <v>7544.22</v>
      </c>
      <c r="L313" s="29">
        <v>7544.14</v>
      </c>
      <c r="M313" s="30">
        <f>SUM(D313:L313)</f>
        <v>42229.83</v>
      </c>
    </row>
    <row r="314" spans="1:13" s="2" customFormat="1" ht="37.5" x14ac:dyDescent="0.3">
      <c r="A314" s="87"/>
      <c r="B314" s="75"/>
      <c r="C314" s="18" t="s">
        <v>53</v>
      </c>
      <c r="D314" s="29">
        <f t="shared" ref="D314:G314" si="162">D315+D316</f>
        <v>0</v>
      </c>
      <c r="E314" s="29">
        <v>12439.86</v>
      </c>
      <c r="F314" s="29">
        <f t="shared" si="162"/>
        <v>12295.29</v>
      </c>
      <c r="G314" s="29">
        <f t="shared" si="162"/>
        <v>12496.77</v>
      </c>
      <c r="H314" s="29">
        <f>H315+H316</f>
        <v>16097.5</v>
      </c>
      <c r="I314" s="29">
        <f>I315+I316</f>
        <v>16646.75</v>
      </c>
      <c r="J314" s="29">
        <f t="shared" ref="J314:L314" si="163">J315+J316</f>
        <v>17725.759999999998</v>
      </c>
      <c r="K314" s="29">
        <f t="shared" si="163"/>
        <v>17719.53</v>
      </c>
      <c r="L314" s="29">
        <f t="shared" si="163"/>
        <v>17719.36</v>
      </c>
      <c r="M314" s="30">
        <f>SUM(D314:L314)</f>
        <v>123140.81999999999</v>
      </c>
    </row>
    <row r="315" spans="1:13" s="2" customFormat="1" ht="37.5" x14ac:dyDescent="0.3">
      <c r="A315" s="87"/>
      <c r="B315" s="75"/>
      <c r="C315" s="18" t="s">
        <v>79</v>
      </c>
      <c r="D315" s="40"/>
      <c r="E315" s="40">
        <v>11302.29</v>
      </c>
      <c r="F315" s="29">
        <v>11159.09</v>
      </c>
      <c r="G315" s="29">
        <v>11270.78</v>
      </c>
      <c r="H315" s="52">
        <v>14728.11</v>
      </c>
      <c r="I315" s="29">
        <v>15235.7</v>
      </c>
      <c r="J315" s="29">
        <v>16277.16</v>
      </c>
      <c r="K315" s="29">
        <v>16272.35</v>
      </c>
      <c r="L315" s="29">
        <v>16272.18</v>
      </c>
      <c r="M315" s="30">
        <f>SUM(E315:L315)</f>
        <v>112517.66</v>
      </c>
    </row>
    <row r="316" spans="1:13" s="2" customFormat="1" ht="56.25" x14ac:dyDescent="0.3">
      <c r="A316" s="87"/>
      <c r="B316" s="75"/>
      <c r="C316" s="18" t="s">
        <v>59</v>
      </c>
      <c r="D316" s="29"/>
      <c r="E316" s="29">
        <v>1137.57</v>
      </c>
      <c r="F316" s="29">
        <v>1136.2</v>
      </c>
      <c r="G316" s="29">
        <v>1225.99</v>
      </c>
      <c r="H316" s="29">
        <v>1369.39</v>
      </c>
      <c r="I316" s="29">
        <v>1411.05</v>
      </c>
      <c r="J316" s="29">
        <v>1448.6</v>
      </c>
      <c r="K316" s="29">
        <v>1447.18</v>
      </c>
      <c r="L316" s="29">
        <v>1447.18</v>
      </c>
      <c r="M316" s="30">
        <f t="shared" ref="M316:M324" si="164">SUM(D316:L316)</f>
        <v>10623.160000000002</v>
      </c>
    </row>
    <row r="317" spans="1:13" s="2" customFormat="1" ht="37.5" x14ac:dyDescent="0.3">
      <c r="A317" s="87"/>
      <c r="B317" s="75"/>
      <c r="C317" s="18" t="s">
        <v>27</v>
      </c>
      <c r="D317" s="29">
        <v>0</v>
      </c>
      <c r="E317" s="29">
        <v>0</v>
      </c>
      <c r="F317" s="29">
        <v>0</v>
      </c>
      <c r="G317" s="29">
        <v>0</v>
      </c>
      <c r="H317" s="29">
        <v>0</v>
      </c>
      <c r="I317" s="29">
        <v>0</v>
      </c>
      <c r="J317" s="29">
        <v>0</v>
      </c>
      <c r="K317" s="29">
        <v>0</v>
      </c>
      <c r="L317" s="29">
        <v>0</v>
      </c>
      <c r="M317" s="30">
        <f t="shared" si="164"/>
        <v>0</v>
      </c>
    </row>
    <row r="318" spans="1:13" s="2" customFormat="1" ht="37.5" x14ac:dyDescent="0.3">
      <c r="A318" s="87"/>
      <c r="B318" s="75"/>
      <c r="C318" s="18" t="s">
        <v>30</v>
      </c>
      <c r="D318" s="29">
        <v>0</v>
      </c>
      <c r="E318" s="29">
        <v>0</v>
      </c>
      <c r="F318" s="29">
        <v>0</v>
      </c>
      <c r="G318" s="29">
        <v>0</v>
      </c>
      <c r="H318" s="29">
        <v>0</v>
      </c>
      <c r="I318" s="29">
        <v>0</v>
      </c>
      <c r="J318" s="29">
        <v>0</v>
      </c>
      <c r="K318" s="29">
        <v>0</v>
      </c>
      <c r="L318" s="29">
        <v>0</v>
      </c>
      <c r="M318" s="30">
        <f t="shared" si="164"/>
        <v>0</v>
      </c>
    </row>
    <row r="319" spans="1:13" s="2" customFormat="1" ht="20.25" x14ac:dyDescent="0.3">
      <c r="A319" s="87"/>
      <c r="B319" s="75"/>
      <c r="C319" s="18" t="s">
        <v>29</v>
      </c>
      <c r="D319" s="29">
        <v>0</v>
      </c>
      <c r="E319" s="29">
        <v>0</v>
      </c>
      <c r="F319" s="31">
        <v>0</v>
      </c>
      <c r="G319" s="31">
        <v>0</v>
      </c>
      <c r="H319" s="29">
        <v>0</v>
      </c>
      <c r="I319" s="29">
        <v>0</v>
      </c>
      <c r="J319" s="31">
        <v>0</v>
      </c>
      <c r="K319" s="31">
        <v>0</v>
      </c>
      <c r="L319" s="31">
        <v>0</v>
      </c>
      <c r="M319" s="30">
        <f t="shared" si="164"/>
        <v>0</v>
      </c>
    </row>
    <row r="320" spans="1:13" s="8" customFormat="1" ht="131.25" x14ac:dyDescent="0.3">
      <c r="A320" s="26" t="s">
        <v>42</v>
      </c>
      <c r="B320" s="22" t="s">
        <v>26</v>
      </c>
      <c r="C320" s="48"/>
      <c r="D320" s="33">
        <f t="shared" ref="D320:J320" si="165">D321+D333</f>
        <v>0</v>
      </c>
      <c r="E320" s="33">
        <v>19212.509999999998</v>
      </c>
      <c r="F320" s="33">
        <f t="shared" si="165"/>
        <v>20595.34</v>
      </c>
      <c r="G320" s="33">
        <f t="shared" si="165"/>
        <v>21999.200000000001</v>
      </c>
      <c r="H320" s="33">
        <f t="shared" si="165"/>
        <v>23691.75</v>
      </c>
      <c r="I320" s="33">
        <f>I321+I333</f>
        <v>25044.400000000001</v>
      </c>
      <c r="J320" s="33">
        <f t="shared" si="165"/>
        <v>27116.79</v>
      </c>
      <c r="K320" s="33">
        <f>K321+K333</f>
        <v>27454.06</v>
      </c>
      <c r="L320" s="33">
        <f>L321+L333</f>
        <v>27454.06</v>
      </c>
      <c r="M320" s="30">
        <f t="shared" si="164"/>
        <v>192568.11000000002</v>
      </c>
    </row>
    <row r="321" spans="1:13" s="2" customFormat="1" ht="20.25" x14ac:dyDescent="0.3">
      <c r="A321" s="87"/>
      <c r="B321" s="75"/>
      <c r="C321" s="24" t="s">
        <v>15</v>
      </c>
      <c r="D321" s="32">
        <f t="shared" ref="D321:L321" si="166">D322+D325+D328</f>
        <v>0</v>
      </c>
      <c r="E321" s="32">
        <v>19212.509999999998</v>
      </c>
      <c r="F321" s="32">
        <f t="shared" si="166"/>
        <v>20595.34</v>
      </c>
      <c r="G321" s="32">
        <f t="shared" si="166"/>
        <v>21999.200000000001</v>
      </c>
      <c r="H321" s="32">
        <f t="shared" si="166"/>
        <v>23691.75</v>
      </c>
      <c r="I321" s="32">
        <f>I322+I325+I328</f>
        <v>25044.400000000001</v>
      </c>
      <c r="J321" s="32">
        <f t="shared" si="166"/>
        <v>27116.79</v>
      </c>
      <c r="K321" s="32">
        <f t="shared" si="166"/>
        <v>27454.06</v>
      </c>
      <c r="L321" s="32">
        <f t="shared" si="166"/>
        <v>27454.06</v>
      </c>
      <c r="M321" s="30">
        <f t="shared" si="164"/>
        <v>192568.11000000002</v>
      </c>
    </row>
    <row r="322" spans="1:13" s="2" customFormat="1" ht="37.5" x14ac:dyDescent="0.3">
      <c r="A322" s="87"/>
      <c r="B322" s="75"/>
      <c r="C322" s="18" t="s">
        <v>117</v>
      </c>
      <c r="D322" s="32">
        <f t="shared" ref="D322:L322" si="167">D323+D324</f>
        <v>0</v>
      </c>
      <c r="E322" s="32">
        <v>0</v>
      </c>
      <c r="F322" s="32">
        <f t="shared" si="167"/>
        <v>0</v>
      </c>
      <c r="G322" s="32">
        <f t="shared" si="167"/>
        <v>0</v>
      </c>
      <c r="H322" s="32">
        <f t="shared" si="167"/>
        <v>0</v>
      </c>
      <c r="I322" s="32">
        <f t="shared" si="167"/>
        <v>0</v>
      </c>
      <c r="J322" s="32">
        <f t="shared" si="167"/>
        <v>0</v>
      </c>
      <c r="K322" s="32">
        <f t="shared" si="167"/>
        <v>0</v>
      </c>
      <c r="L322" s="32">
        <f t="shared" si="167"/>
        <v>0</v>
      </c>
      <c r="M322" s="30">
        <f t="shared" si="164"/>
        <v>0</v>
      </c>
    </row>
    <row r="323" spans="1:13" s="2" customFormat="1" ht="37.5" x14ac:dyDescent="0.3">
      <c r="A323" s="87"/>
      <c r="B323" s="75"/>
      <c r="C323" s="18" t="s">
        <v>105</v>
      </c>
      <c r="D323" s="32">
        <v>0</v>
      </c>
      <c r="E323" s="32">
        <v>0</v>
      </c>
      <c r="F323" s="31">
        <v>0</v>
      </c>
      <c r="G323" s="31">
        <v>0</v>
      </c>
      <c r="H323" s="29">
        <v>0</v>
      </c>
      <c r="I323" s="29">
        <v>0</v>
      </c>
      <c r="J323" s="31">
        <v>0</v>
      </c>
      <c r="K323" s="31">
        <v>0</v>
      </c>
      <c r="L323" s="31">
        <v>0</v>
      </c>
      <c r="M323" s="30">
        <f t="shared" si="164"/>
        <v>0</v>
      </c>
    </row>
    <row r="324" spans="1:13" s="2" customFormat="1" ht="20.25" x14ac:dyDescent="0.3">
      <c r="A324" s="87"/>
      <c r="B324" s="75"/>
      <c r="C324" s="18" t="s">
        <v>32</v>
      </c>
      <c r="D324" s="32">
        <v>0</v>
      </c>
      <c r="E324" s="32">
        <v>0</v>
      </c>
      <c r="F324" s="31">
        <v>0</v>
      </c>
      <c r="G324" s="31">
        <v>0</v>
      </c>
      <c r="H324" s="29">
        <v>0</v>
      </c>
      <c r="I324" s="29">
        <v>0</v>
      </c>
      <c r="J324" s="31">
        <v>0</v>
      </c>
      <c r="K324" s="31">
        <v>0</v>
      </c>
      <c r="L324" s="31">
        <v>0</v>
      </c>
      <c r="M324" s="30">
        <f t="shared" si="164"/>
        <v>0</v>
      </c>
    </row>
    <row r="325" spans="1:13" s="2" customFormat="1" ht="37.5" x14ac:dyDescent="0.3">
      <c r="A325" s="87"/>
      <c r="B325" s="75"/>
      <c r="C325" s="18" t="s">
        <v>121</v>
      </c>
      <c r="D325" s="32">
        <f t="shared" ref="D325:L325" si="168">D326+D327</f>
        <v>0</v>
      </c>
      <c r="E325" s="32">
        <v>0</v>
      </c>
      <c r="F325" s="32">
        <f t="shared" si="168"/>
        <v>0</v>
      </c>
      <c r="G325" s="32">
        <f t="shared" si="168"/>
        <v>0</v>
      </c>
      <c r="H325" s="32">
        <f t="shared" si="168"/>
        <v>0</v>
      </c>
      <c r="I325" s="32">
        <f t="shared" si="168"/>
        <v>0</v>
      </c>
      <c r="J325" s="32">
        <f t="shared" si="168"/>
        <v>0</v>
      </c>
      <c r="K325" s="32">
        <f t="shared" si="168"/>
        <v>0</v>
      </c>
      <c r="L325" s="32">
        <f t="shared" si="168"/>
        <v>0</v>
      </c>
      <c r="M325" s="30">
        <f t="shared" ref="M325:M339" si="169">SUM(D325:K325)</f>
        <v>0</v>
      </c>
    </row>
    <row r="326" spans="1:13" s="2" customFormat="1" ht="37.5" x14ac:dyDescent="0.3">
      <c r="A326" s="87"/>
      <c r="B326" s="75"/>
      <c r="C326" s="18" t="s">
        <v>87</v>
      </c>
      <c r="D326" s="32">
        <v>0</v>
      </c>
      <c r="E326" s="32">
        <v>0</v>
      </c>
      <c r="F326" s="31">
        <v>0</v>
      </c>
      <c r="G326" s="31">
        <v>0</v>
      </c>
      <c r="H326" s="29">
        <v>0</v>
      </c>
      <c r="I326" s="29">
        <v>0</v>
      </c>
      <c r="J326" s="31">
        <v>0</v>
      </c>
      <c r="K326" s="31">
        <v>0</v>
      </c>
      <c r="L326" s="31">
        <v>0</v>
      </c>
      <c r="M326" s="30">
        <f t="shared" ref="M326:M335" si="170">SUM(D326:L326)</f>
        <v>0</v>
      </c>
    </row>
    <row r="327" spans="1:13" s="2" customFormat="1" ht="20.25" x14ac:dyDescent="0.3">
      <c r="A327" s="87"/>
      <c r="B327" s="75"/>
      <c r="C327" s="18" t="s">
        <v>31</v>
      </c>
      <c r="D327" s="32">
        <v>0</v>
      </c>
      <c r="E327" s="32">
        <v>0</v>
      </c>
      <c r="F327" s="31">
        <v>0</v>
      </c>
      <c r="G327" s="31">
        <v>0</v>
      </c>
      <c r="H327" s="29">
        <v>0</v>
      </c>
      <c r="I327" s="29">
        <v>0</v>
      </c>
      <c r="J327" s="31">
        <v>0</v>
      </c>
      <c r="K327" s="31">
        <v>0</v>
      </c>
      <c r="L327" s="31">
        <v>0</v>
      </c>
      <c r="M327" s="30">
        <f t="shared" si="170"/>
        <v>0</v>
      </c>
    </row>
    <row r="328" spans="1:13" s="2" customFormat="1" ht="37.5" x14ac:dyDescent="0.3">
      <c r="A328" s="87"/>
      <c r="B328" s="75"/>
      <c r="C328" s="18" t="s">
        <v>122</v>
      </c>
      <c r="D328" s="32">
        <f t="shared" ref="D328:L328" si="171">D329+D330</f>
        <v>0</v>
      </c>
      <c r="E328" s="32">
        <v>19212.509999999998</v>
      </c>
      <c r="F328" s="32">
        <f t="shared" si="171"/>
        <v>20595.34</v>
      </c>
      <c r="G328" s="32">
        <f t="shared" si="171"/>
        <v>21999.200000000001</v>
      </c>
      <c r="H328" s="32">
        <f t="shared" si="171"/>
        <v>23691.75</v>
      </c>
      <c r="I328" s="32">
        <f t="shared" si="171"/>
        <v>25044.400000000001</v>
      </c>
      <c r="J328" s="32">
        <f t="shared" si="171"/>
        <v>27116.79</v>
      </c>
      <c r="K328" s="32">
        <f t="shared" si="171"/>
        <v>27454.06</v>
      </c>
      <c r="L328" s="32">
        <f t="shared" si="171"/>
        <v>27454.06</v>
      </c>
      <c r="M328" s="30">
        <f t="shared" si="170"/>
        <v>192568.11000000002</v>
      </c>
    </row>
    <row r="329" spans="1:13" s="2" customFormat="1" ht="37.5" x14ac:dyDescent="0.3">
      <c r="A329" s="87"/>
      <c r="B329" s="75"/>
      <c r="C329" s="18" t="s">
        <v>123</v>
      </c>
      <c r="D329" s="32"/>
      <c r="E329" s="32">
        <v>19212.509999999998</v>
      </c>
      <c r="F329" s="32">
        <f>20594.77+0.57</f>
        <v>20595.34</v>
      </c>
      <c r="G329" s="32">
        <v>21999.200000000001</v>
      </c>
      <c r="H329" s="32">
        <v>23691.75</v>
      </c>
      <c r="I329" s="32">
        <v>25044.400000000001</v>
      </c>
      <c r="J329" s="32">
        <v>27116.79</v>
      </c>
      <c r="K329" s="32">
        <v>27454.06</v>
      </c>
      <c r="L329" s="32">
        <v>27454.06</v>
      </c>
      <c r="M329" s="30">
        <f t="shared" si="170"/>
        <v>192568.11000000002</v>
      </c>
    </row>
    <row r="330" spans="1:13" s="2" customFormat="1" ht="20.25" x14ac:dyDescent="0.3">
      <c r="A330" s="87"/>
      <c r="B330" s="75"/>
      <c r="C330" s="18" t="s">
        <v>31</v>
      </c>
      <c r="D330" s="32">
        <v>0</v>
      </c>
      <c r="E330" s="32">
        <v>0</v>
      </c>
      <c r="F330" s="31">
        <v>0</v>
      </c>
      <c r="G330" s="31">
        <v>0</v>
      </c>
      <c r="H330" s="29">
        <v>0</v>
      </c>
      <c r="I330" s="29">
        <v>0</v>
      </c>
      <c r="J330" s="31">
        <v>0</v>
      </c>
      <c r="K330" s="31">
        <v>0</v>
      </c>
      <c r="L330" s="31">
        <v>0</v>
      </c>
      <c r="M330" s="30">
        <f t="shared" si="170"/>
        <v>0</v>
      </c>
    </row>
    <row r="331" spans="1:13" s="2" customFormat="1" ht="37.5" x14ac:dyDescent="0.3">
      <c r="A331" s="87"/>
      <c r="B331" s="75"/>
      <c r="C331" s="18" t="s">
        <v>27</v>
      </c>
      <c r="D331" s="29">
        <v>0</v>
      </c>
      <c r="E331" s="29">
        <v>0</v>
      </c>
      <c r="F331" s="29">
        <v>0</v>
      </c>
      <c r="G331" s="29">
        <v>0</v>
      </c>
      <c r="H331" s="29">
        <v>0</v>
      </c>
      <c r="I331" s="29">
        <v>0</v>
      </c>
      <c r="J331" s="29">
        <v>0</v>
      </c>
      <c r="K331" s="29">
        <v>0</v>
      </c>
      <c r="L331" s="29">
        <v>0</v>
      </c>
      <c r="M331" s="30">
        <f t="shared" si="170"/>
        <v>0</v>
      </c>
    </row>
    <row r="332" spans="1:13" s="2" customFormat="1" ht="37.5" x14ac:dyDescent="0.3">
      <c r="A332" s="87"/>
      <c r="B332" s="75"/>
      <c r="C332" s="18" t="s">
        <v>30</v>
      </c>
      <c r="D332" s="29">
        <v>0</v>
      </c>
      <c r="E332" s="29">
        <v>0</v>
      </c>
      <c r="F332" s="29">
        <v>0</v>
      </c>
      <c r="G332" s="29">
        <v>0</v>
      </c>
      <c r="H332" s="29">
        <v>0</v>
      </c>
      <c r="I332" s="29">
        <v>0</v>
      </c>
      <c r="J332" s="29">
        <v>0</v>
      </c>
      <c r="K332" s="29">
        <v>0</v>
      </c>
      <c r="L332" s="29">
        <v>0</v>
      </c>
      <c r="M332" s="30">
        <f t="shared" si="170"/>
        <v>0</v>
      </c>
    </row>
    <row r="333" spans="1:13" s="2" customFormat="1" ht="20.25" x14ac:dyDescent="0.3">
      <c r="A333" s="87"/>
      <c r="B333" s="75"/>
      <c r="C333" s="18" t="s">
        <v>29</v>
      </c>
      <c r="D333" s="32">
        <v>0</v>
      </c>
      <c r="E333" s="32">
        <v>0</v>
      </c>
      <c r="F333" s="31">
        <v>0</v>
      </c>
      <c r="G333" s="31">
        <v>0</v>
      </c>
      <c r="H333" s="29">
        <v>0</v>
      </c>
      <c r="I333" s="29">
        <f>87.24-87.24</f>
        <v>0</v>
      </c>
      <c r="J333" s="29">
        <v>0</v>
      </c>
      <c r="K333" s="29">
        <v>0</v>
      </c>
      <c r="L333" s="29">
        <v>0</v>
      </c>
      <c r="M333" s="30">
        <f t="shared" si="170"/>
        <v>0</v>
      </c>
    </row>
    <row r="334" spans="1:13" s="1" customFormat="1" ht="233.25" customHeight="1" x14ac:dyDescent="0.3">
      <c r="A334" s="26" t="s">
        <v>127</v>
      </c>
      <c r="B334" s="22" t="s">
        <v>128</v>
      </c>
      <c r="C334" s="48"/>
      <c r="D334" s="33">
        <f t="shared" ref="D334:I334" si="172">D335+D347</f>
        <v>0</v>
      </c>
      <c r="E334" s="33">
        <v>0</v>
      </c>
      <c r="F334" s="33">
        <f t="shared" si="172"/>
        <v>0</v>
      </c>
      <c r="G334" s="33">
        <f t="shared" si="172"/>
        <v>119</v>
      </c>
      <c r="H334" s="33">
        <f t="shared" si="172"/>
        <v>26.8</v>
      </c>
      <c r="I334" s="33">
        <f t="shared" si="172"/>
        <v>100</v>
      </c>
      <c r="J334" s="33">
        <f>J335+J347</f>
        <v>0</v>
      </c>
      <c r="K334" s="33">
        <f>K335+K347</f>
        <v>0</v>
      </c>
      <c r="L334" s="33">
        <f>L335+L347</f>
        <v>0</v>
      </c>
      <c r="M334" s="30">
        <f t="shared" si="170"/>
        <v>245.8</v>
      </c>
    </row>
    <row r="335" spans="1:13" s="1" customFormat="1" ht="20.25" x14ac:dyDescent="0.3">
      <c r="A335" s="87"/>
      <c r="B335" s="75"/>
      <c r="C335" s="24" t="s">
        <v>15</v>
      </c>
      <c r="D335" s="32">
        <f t="shared" ref="D335:L335" si="173">D336+D339+D342</f>
        <v>0</v>
      </c>
      <c r="E335" s="32">
        <v>0</v>
      </c>
      <c r="F335" s="32">
        <f t="shared" si="173"/>
        <v>0</v>
      </c>
      <c r="G335" s="32">
        <f t="shared" si="173"/>
        <v>119</v>
      </c>
      <c r="H335" s="32">
        <f t="shared" si="173"/>
        <v>26.8</v>
      </c>
      <c r="I335" s="32">
        <f t="shared" si="173"/>
        <v>100</v>
      </c>
      <c r="J335" s="32">
        <f t="shared" si="173"/>
        <v>0</v>
      </c>
      <c r="K335" s="32">
        <f t="shared" si="173"/>
        <v>0</v>
      </c>
      <c r="L335" s="32">
        <f t="shared" si="173"/>
        <v>0</v>
      </c>
      <c r="M335" s="30">
        <f t="shared" si="170"/>
        <v>245.8</v>
      </c>
    </row>
    <row r="336" spans="1:13" s="1" customFormat="1" ht="37.5" x14ac:dyDescent="0.3">
      <c r="A336" s="87"/>
      <c r="B336" s="75"/>
      <c r="C336" s="18" t="s">
        <v>117</v>
      </c>
      <c r="D336" s="32">
        <f t="shared" ref="D336:L336" si="174">D337+D338</f>
        <v>0</v>
      </c>
      <c r="E336" s="32">
        <v>0</v>
      </c>
      <c r="F336" s="32">
        <f t="shared" si="174"/>
        <v>0</v>
      </c>
      <c r="G336" s="32">
        <f t="shared" si="174"/>
        <v>0</v>
      </c>
      <c r="H336" s="32">
        <f t="shared" si="174"/>
        <v>0</v>
      </c>
      <c r="I336" s="32">
        <f t="shared" si="174"/>
        <v>0</v>
      </c>
      <c r="J336" s="32">
        <f t="shared" si="174"/>
        <v>0</v>
      </c>
      <c r="K336" s="32">
        <f t="shared" si="174"/>
        <v>0</v>
      </c>
      <c r="L336" s="32">
        <f t="shared" si="174"/>
        <v>0</v>
      </c>
      <c r="M336" s="30">
        <f t="shared" si="169"/>
        <v>0</v>
      </c>
    </row>
    <row r="337" spans="1:13" s="1" customFormat="1" ht="37.5" x14ac:dyDescent="0.3">
      <c r="A337" s="87"/>
      <c r="B337" s="75"/>
      <c r="C337" s="18" t="s">
        <v>105</v>
      </c>
      <c r="D337" s="32">
        <v>0</v>
      </c>
      <c r="E337" s="32">
        <v>0</v>
      </c>
      <c r="F337" s="31">
        <v>0</v>
      </c>
      <c r="G337" s="31">
        <v>0</v>
      </c>
      <c r="H337" s="29">
        <v>0</v>
      </c>
      <c r="I337" s="29">
        <v>0</v>
      </c>
      <c r="J337" s="31">
        <v>0</v>
      </c>
      <c r="K337" s="31">
        <v>0</v>
      </c>
      <c r="L337" s="31">
        <v>0</v>
      </c>
      <c r="M337" s="30">
        <f>SUM(D337:L337)</f>
        <v>0</v>
      </c>
    </row>
    <row r="338" spans="1:13" s="1" customFormat="1" ht="20.25" x14ac:dyDescent="0.3">
      <c r="A338" s="87"/>
      <c r="B338" s="75"/>
      <c r="C338" s="18" t="s">
        <v>32</v>
      </c>
      <c r="D338" s="32">
        <v>0</v>
      </c>
      <c r="E338" s="32">
        <v>0</v>
      </c>
      <c r="F338" s="31">
        <v>0</v>
      </c>
      <c r="G338" s="31">
        <v>0</v>
      </c>
      <c r="H338" s="29">
        <v>0</v>
      </c>
      <c r="I338" s="29">
        <v>0</v>
      </c>
      <c r="J338" s="31">
        <v>0</v>
      </c>
      <c r="K338" s="31">
        <v>0</v>
      </c>
      <c r="L338" s="31">
        <v>0</v>
      </c>
      <c r="M338" s="30">
        <f>SUM(D338:L338)</f>
        <v>0</v>
      </c>
    </row>
    <row r="339" spans="1:13" s="1" customFormat="1" ht="37.5" x14ac:dyDescent="0.3">
      <c r="A339" s="87"/>
      <c r="B339" s="75"/>
      <c r="C339" s="18" t="s">
        <v>121</v>
      </c>
      <c r="D339" s="32">
        <f t="shared" ref="D339:L339" si="175">D340+D341</f>
        <v>0</v>
      </c>
      <c r="E339" s="32">
        <v>0</v>
      </c>
      <c r="F339" s="32">
        <f t="shared" si="175"/>
        <v>0</v>
      </c>
      <c r="G339" s="32">
        <f t="shared" si="175"/>
        <v>0</v>
      </c>
      <c r="H339" s="32">
        <f t="shared" si="175"/>
        <v>0</v>
      </c>
      <c r="I339" s="32">
        <f t="shared" si="175"/>
        <v>0</v>
      </c>
      <c r="J339" s="32">
        <f t="shared" si="175"/>
        <v>0</v>
      </c>
      <c r="K339" s="32">
        <f t="shared" si="175"/>
        <v>0</v>
      </c>
      <c r="L339" s="32">
        <f t="shared" si="175"/>
        <v>0</v>
      </c>
      <c r="M339" s="30">
        <f t="shared" si="169"/>
        <v>0</v>
      </c>
    </row>
    <row r="340" spans="1:13" s="1" customFormat="1" ht="37.5" x14ac:dyDescent="0.3">
      <c r="A340" s="87"/>
      <c r="B340" s="75"/>
      <c r="C340" s="18" t="s">
        <v>87</v>
      </c>
      <c r="D340" s="32">
        <v>0</v>
      </c>
      <c r="E340" s="32">
        <v>0</v>
      </c>
      <c r="F340" s="31">
        <v>0</v>
      </c>
      <c r="G340" s="31">
        <v>0</v>
      </c>
      <c r="H340" s="29">
        <v>0</v>
      </c>
      <c r="I340" s="29">
        <v>0</v>
      </c>
      <c r="J340" s="31">
        <v>0</v>
      </c>
      <c r="K340" s="31">
        <v>0</v>
      </c>
      <c r="L340" s="31">
        <v>0</v>
      </c>
      <c r="M340" s="30">
        <f>SUM(D340:L340)</f>
        <v>0</v>
      </c>
    </row>
    <row r="341" spans="1:13" s="1" customFormat="1" ht="20.25" x14ac:dyDescent="0.3">
      <c r="A341" s="87"/>
      <c r="B341" s="75"/>
      <c r="C341" s="18" t="s">
        <v>31</v>
      </c>
      <c r="D341" s="32">
        <v>0</v>
      </c>
      <c r="E341" s="32">
        <v>0</v>
      </c>
      <c r="F341" s="31">
        <v>0</v>
      </c>
      <c r="G341" s="31">
        <v>0</v>
      </c>
      <c r="H341" s="29">
        <v>0</v>
      </c>
      <c r="I341" s="29">
        <v>0</v>
      </c>
      <c r="J341" s="31">
        <v>0</v>
      </c>
      <c r="K341" s="31">
        <v>0</v>
      </c>
      <c r="L341" s="31">
        <v>0</v>
      </c>
      <c r="M341" s="30">
        <f>SUM(D341:L341)</f>
        <v>0</v>
      </c>
    </row>
    <row r="342" spans="1:13" s="1" customFormat="1" ht="37.5" x14ac:dyDescent="0.3">
      <c r="A342" s="87"/>
      <c r="B342" s="75"/>
      <c r="C342" s="18" t="s">
        <v>122</v>
      </c>
      <c r="D342" s="32">
        <f t="shared" ref="D342:L342" si="176">D343+D344</f>
        <v>0</v>
      </c>
      <c r="E342" s="32">
        <v>0</v>
      </c>
      <c r="F342" s="32">
        <f t="shared" si="176"/>
        <v>0</v>
      </c>
      <c r="G342" s="32">
        <f t="shared" si="176"/>
        <v>119</v>
      </c>
      <c r="H342" s="32">
        <f t="shared" si="176"/>
        <v>26.8</v>
      </c>
      <c r="I342" s="32">
        <f t="shared" si="176"/>
        <v>100</v>
      </c>
      <c r="J342" s="32">
        <f t="shared" si="176"/>
        <v>0</v>
      </c>
      <c r="K342" s="32">
        <f t="shared" si="176"/>
        <v>0</v>
      </c>
      <c r="L342" s="32">
        <f t="shared" si="176"/>
        <v>0</v>
      </c>
      <c r="M342" s="30">
        <f>SUM(D342:L342)</f>
        <v>245.8</v>
      </c>
    </row>
    <row r="343" spans="1:13" s="1" customFormat="1" ht="37.5" x14ac:dyDescent="0.3">
      <c r="A343" s="87"/>
      <c r="B343" s="75"/>
      <c r="C343" s="18" t="s">
        <v>123</v>
      </c>
      <c r="D343" s="32">
        <v>0</v>
      </c>
      <c r="E343" s="32">
        <v>0</v>
      </c>
      <c r="F343" s="32">
        <v>0</v>
      </c>
      <c r="G343" s="32">
        <v>119</v>
      </c>
      <c r="H343" s="32">
        <v>26.8</v>
      </c>
      <c r="I343" s="32">
        <v>100</v>
      </c>
      <c r="J343" s="32">
        <v>0</v>
      </c>
      <c r="K343" s="32">
        <v>0</v>
      </c>
      <c r="L343" s="32">
        <v>0</v>
      </c>
      <c r="M343" s="30">
        <f>SUM(D343:L343)</f>
        <v>245.8</v>
      </c>
    </row>
    <row r="344" spans="1:13" s="1" customFormat="1" ht="20.25" x14ac:dyDescent="0.3">
      <c r="A344" s="87"/>
      <c r="B344" s="75"/>
      <c r="C344" s="18" t="s">
        <v>31</v>
      </c>
      <c r="D344" s="32">
        <v>0</v>
      </c>
      <c r="E344" s="32">
        <v>0</v>
      </c>
      <c r="F344" s="31">
        <v>0</v>
      </c>
      <c r="G344" s="31">
        <v>0</v>
      </c>
      <c r="H344" s="29">
        <v>0</v>
      </c>
      <c r="I344" s="29">
        <v>0</v>
      </c>
      <c r="J344" s="31">
        <v>0</v>
      </c>
      <c r="K344" s="31">
        <v>0</v>
      </c>
      <c r="L344" s="31">
        <v>0</v>
      </c>
      <c r="M344" s="30">
        <f>SUM(D344:L344)</f>
        <v>0</v>
      </c>
    </row>
    <row r="345" spans="1:13" s="1" customFormat="1" ht="37.5" x14ac:dyDescent="0.3">
      <c r="A345" s="87"/>
      <c r="B345" s="75"/>
      <c r="C345" s="18" t="s">
        <v>27</v>
      </c>
      <c r="D345" s="29">
        <v>0</v>
      </c>
      <c r="E345" s="29">
        <v>0</v>
      </c>
      <c r="F345" s="29">
        <v>0</v>
      </c>
      <c r="G345" s="29">
        <v>0</v>
      </c>
      <c r="H345" s="29">
        <v>0</v>
      </c>
      <c r="I345" s="29">
        <v>0</v>
      </c>
      <c r="J345" s="29">
        <v>0</v>
      </c>
      <c r="K345" s="29">
        <v>0</v>
      </c>
      <c r="L345" s="29">
        <v>0</v>
      </c>
      <c r="M345" s="30">
        <f t="shared" ref="M345:M353" si="177">SUM(D345:J345)</f>
        <v>0</v>
      </c>
    </row>
    <row r="346" spans="1:13" s="1" customFormat="1" ht="37.5" x14ac:dyDescent="0.3">
      <c r="A346" s="87"/>
      <c r="B346" s="75"/>
      <c r="C346" s="18" t="s">
        <v>30</v>
      </c>
      <c r="D346" s="29">
        <v>0</v>
      </c>
      <c r="E346" s="29">
        <v>0</v>
      </c>
      <c r="F346" s="29">
        <v>0</v>
      </c>
      <c r="G346" s="29">
        <v>0</v>
      </c>
      <c r="H346" s="29">
        <v>0</v>
      </c>
      <c r="I346" s="29">
        <v>0</v>
      </c>
      <c r="J346" s="29">
        <v>0</v>
      </c>
      <c r="K346" s="29">
        <v>0</v>
      </c>
      <c r="L346" s="29">
        <v>0</v>
      </c>
      <c r="M346" s="30">
        <f t="shared" si="177"/>
        <v>0</v>
      </c>
    </row>
    <row r="347" spans="1:13" s="1" customFormat="1" ht="20.25" x14ac:dyDescent="0.3">
      <c r="A347" s="87"/>
      <c r="B347" s="75"/>
      <c r="C347" s="18" t="s">
        <v>29</v>
      </c>
      <c r="D347" s="32">
        <v>0</v>
      </c>
      <c r="E347" s="32">
        <v>0</v>
      </c>
      <c r="F347" s="31">
        <v>0</v>
      </c>
      <c r="G347" s="31">
        <v>0</v>
      </c>
      <c r="H347" s="29">
        <v>0</v>
      </c>
      <c r="I347" s="29">
        <v>0</v>
      </c>
      <c r="J347" s="31">
        <v>0</v>
      </c>
      <c r="K347" s="31">
        <v>0</v>
      </c>
      <c r="L347" s="31">
        <v>0</v>
      </c>
      <c r="M347" s="30">
        <f t="shared" si="177"/>
        <v>0</v>
      </c>
    </row>
    <row r="348" spans="1:13" s="1" customFormat="1" ht="93.75" x14ac:dyDescent="0.3">
      <c r="A348" s="26" t="s">
        <v>129</v>
      </c>
      <c r="B348" s="22" t="s">
        <v>130</v>
      </c>
      <c r="C348" s="48"/>
      <c r="D348" s="30">
        <f t="shared" ref="D348:L348" si="178">D349+D361</f>
        <v>0</v>
      </c>
      <c r="E348" s="30">
        <v>0</v>
      </c>
      <c r="F348" s="30">
        <f t="shared" si="178"/>
        <v>0</v>
      </c>
      <c r="G348" s="30">
        <f t="shared" si="178"/>
        <v>20</v>
      </c>
      <c r="H348" s="30">
        <f t="shared" si="178"/>
        <v>0</v>
      </c>
      <c r="I348" s="30">
        <f t="shared" si="178"/>
        <v>0</v>
      </c>
      <c r="J348" s="30">
        <f t="shared" si="178"/>
        <v>0</v>
      </c>
      <c r="K348" s="30">
        <f t="shared" si="178"/>
        <v>0</v>
      </c>
      <c r="L348" s="30">
        <f t="shared" si="178"/>
        <v>0</v>
      </c>
      <c r="M348" s="30">
        <f>SUM(D348:L348)</f>
        <v>20</v>
      </c>
    </row>
    <row r="349" spans="1:13" s="1" customFormat="1" ht="20.25" x14ac:dyDescent="0.3">
      <c r="A349" s="87"/>
      <c r="B349" s="75"/>
      <c r="C349" s="24" t="s">
        <v>15</v>
      </c>
      <c r="D349" s="29">
        <f t="shared" ref="D349:L349" si="179">D350+D353+D356</f>
        <v>0</v>
      </c>
      <c r="E349" s="29">
        <v>0</v>
      </c>
      <c r="F349" s="29">
        <f t="shared" si="179"/>
        <v>0</v>
      </c>
      <c r="G349" s="29">
        <f t="shared" si="179"/>
        <v>20</v>
      </c>
      <c r="H349" s="29">
        <f t="shared" si="179"/>
        <v>0</v>
      </c>
      <c r="I349" s="29">
        <f t="shared" si="179"/>
        <v>0</v>
      </c>
      <c r="J349" s="29">
        <f t="shared" si="179"/>
        <v>0</v>
      </c>
      <c r="K349" s="29">
        <f t="shared" si="179"/>
        <v>0</v>
      </c>
      <c r="L349" s="29">
        <f t="shared" si="179"/>
        <v>0</v>
      </c>
      <c r="M349" s="30">
        <f>SUM(D349:L349)</f>
        <v>20</v>
      </c>
    </row>
    <row r="350" spans="1:13" s="1" customFormat="1" ht="37.5" x14ac:dyDescent="0.3">
      <c r="A350" s="87"/>
      <c r="B350" s="75"/>
      <c r="C350" s="18" t="s">
        <v>80</v>
      </c>
      <c r="D350" s="29">
        <f>B353</f>
        <v>0</v>
      </c>
      <c r="E350" s="29">
        <v>0</v>
      </c>
      <c r="F350" s="29">
        <f>F351+F352</f>
        <v>0</v>
      </c>
      <c r="G350" s="29">
        <f>G351+G352</f>
        <v>0</v>
      </c>
      <c r="H350" s="29">
        <f>H351+H352</f>
        <v>0</v>
      </c>
      <c r="I350" s="29">
        <f>I351+I352</f>
        <v>0</v>
      </c>
      <c r="J350" s="29">
        <f>J351+J352</f>
        <v>0</v>
      </c>
      <c r="K350" s="29">
        <f t="shared" ref="K350:L350" si="180">K351+K352</f>
        <v>0</v>
      </c>
      <c r="L350" s="29">
        <f t="shared" si="180"/>
        <v>0</v>
      </c>
      <c r="M350" s="30">
        <f>SUM(D350:L350)</f>
        <v>0</v>
      </c>
    </row>
    <row r="351" spans="1:13" s="1" customFormat="1" ht="37.5" x14ac:dyDescent="0.3">
      <c r="A351" s="87"/>
      <c r="B351" s="75"/>
      <c r="C351" s="18" t="s">
        <v>73</v>
      </c>
      <c r="D351" s="29">
        <v>0</v>
      </c>
      <c r="E351" s="29">
        <v>0</v>
      </c>
      <c r="F351" s="31">
        <v>0</v>
      </c>
      <c r="G351" s="31">
        <v>0</v>
      </c>
      <c r="H351" s="29">
        <v>0</v>
      </c>
      <c r="I351" s="29">
        <v>0</v>
      </c>
      <c r="J351" s="31">
        <v>0</v>
      </c>
      <c r="K351" s="31">
        <v>0</v>
      </c>
      <c r="L351" s="31">
        <v>0</v>
      </c>
      <c r="M351" s="30">
        <f>SUM(D351:L351)</f>
        <v>0</v>
      </c>
    </row>
    <row r="352" spans="1:13" s="1" customFormat="1" ht="56.25" x14ac:dyDescent="0.3">
      <c r="A352" s="87"/>
      <c r="B352" s="75"/>
      <c r="C352" s="18" t="s">
        <v>59</v>
      </c>
      <c r="D352" s="29">
        <v>0</v>
      </c>
      <c r="E352" s="29">
        <v>0</v>
      </c>
      <c r="F352" s="31">
        <v>0</v>
      </c>
      <c r="G352" s="31">
        <v>0</v>
      </c>
      <c r="H352" s="29">
        <v>0</v>
      </c>
      <c r="I352" s="29">
        <v>0</v>
      </c>
      <c r="J352" s="31">
        <v>0</v>
      </c>
      <c r="K352" s="31">
        <v>0</v>
      </c>
      <c r="L352" s="31">
        <v>0</v>
      </c>
      <c r="M352" s="30">
        <f>SUM(D352:L352)</f>
        <v>0</v>
      </c>
    </row>
    <row r="353" spans="1:14" s="1" customFormat="1" ht="37.5" x14ac:dyDescent="0.3">
      <c r="A353" s="87"/>
      <c r="B353" s="75"/>
      <c r="C353" s="18" t="s">
        <v>81</v>
      </c>
      <c r="D353" s="29">
        <f t="shared" ref="D353:L353" si="181">D354+D355</f>
        <v>0</v>
      </c>
      <c r="E353" s="29">
        <v>0</v>
      </c>
      <c r="F353" s="29">
        <f t="shared" si="181"/>
        <v>0</v>
      </c>
      <c r="G353" s="29">
        <f t="shared" si="181"/>
        <v>0</v>
      </c>
      <c r="H353" s="29">
        <f t="shared" si="181"/>
        <v>0</v>
      </c>
      <c r="I353" s="29">
        <f t="shared" si="181"/>
        <v>0</v>
      </c>
      <c r="J353" s="29">
        <f t="shared" si="181"/>
        <v>0</v>
      </c>
      <c r="K353" s="29">
        <f t="shared" si="181"/>
        <v>0</v>
      </c>
      <c r="L353" s="29">
        <f t="shared" si="181"/>
        <v>0</v>
      </c>
      <c r="M353" s="30">
        <f t="shared" si="177"/>
        <v>0</v>
      </c>
    </row>
    <row r="354" spans="1:14" s="1" customFormat="1" ht="37.5" x14ac:dyDescent="0.3">
      <c r="A354" s="87"/>
      <c r="B354" s="75"/>
      <c r="C354" s="18" t="s">
        <v>111</v>
      </c>
      <c r="D354" s="29">
        <v>0</v>
      </c>
      <c r="E354" s="29">
        <v>0</v>
      </c>
      <c r="F354" s="31">
        <v>0</v>
      </c>
      <c r="G354" s="31">
        <v>0</v>
      </c>
      <c r="H354" s="29">
        <v>0</v>
      </c>
      <c r="I354" s="29">
        <v>0</v>
      </c>
      <c r="J354" s="31">
        <v>0</v>
      </c>
      <c r="K354" s="31">
        <v>0</v>
      </c>
      <c r="L354" s="31">
        <v>0</v>
      </c>
      <c r="M354" s="30">
        <f t="shared" ref="M354:M361" si="182">SUM(D354:L354)</f>
        <v>0</v>
      </c>
    </row>
    <row r="355" spans="1:14" s="1" customFormat="1" ht="56.25" x14ac:dyDescent="0.3">
      <c r="A355" s="87"/>
      <c r="B355" s="75"/>
      <c r="C355" s="18" t="s">
        <v>59</v>
      </c>
      <c r="D355" s="29">
        <v>0</v>
      </c>
      <c r="E355" s="29">
        <v>0</v>
      </c>
      <c r="F355" s="31">
        <v>0</v>
      </c>
      <c r="G355" s="31">
        <v>0</v>
      </c>
      <c r="H355" s="31">
        <v>0</v>
      </c>
      <c r="I355" s="29">
        <v>0</v>
      </c>
      <c r="J355" s="31">
        <v>0</v>
      </c>
      <c r="K355" s="31">
        <v>0</v>
      </c>
      <c r="L355" s="31">
        <v>0</v>
      </c>
      <c r="M355" s="30">
        <f t="shared" si="182"/>
        <v>0</v>
      </c>
    </row>
    <row r="356" spans="1:14" s="1" customFormat="1" ht="37.5" x14ac:dyDescent="0.3">
      <c r="A356" s="87"/>
      <c r="B356" s="75"/>
      <c r="C356" s="18" t="s">
        <v>53</v>
      </c>
      <c r="D356" s="29">
        <f t="shared" ref="D356:L356" si="183">D357+D358</f>
        <v>0</v>
      </c>
      <c r="E356" s="29">
        <v>0</v>
      </c>
      <c r="F356" s="29">
        <f t="shared" si="183"/>
        <v>0</v>
      </c>
      <c r="G356" s="29">
        <f t="shared" si="183"/>
        <v>20</v>
      </c>
      <c r="H356" s="29">
        <f t="shared" si="183"/>
        <v>0</v>
      </c>
      <c r="I356" s="29">
        <f t="shared" si="183"/>
        <v>0</v>
      </c>
      <c r="J356" s="29">
        <f t="shared" si="183"/>
        <v>0</v>
      </c>
      <c r="K356" s="29">
        <f t="shared" si="183"/>
        <v>0</v>
      </c>
      <c r="L356" s="29">
        <f t="shared" si="183"/>
        <v>0</v>
      </c>
      <c r="M356" s="30">
        <f t="shared" si="182"/>
        <v>20</v>
      </c>
    </row>
    <row r="357" spans="1:14" s="1" customFormat="1" ht="37.5" x14ac:dyDescent="0.3">
      <c r="A357" s="87"/>
      <c r="B357" s="75"/>
      <c r="C357" s="18" t="s">
        <v>79</v>
      </c>
      <c r="D357" s="40">
        <v>0</v>
      </c>
      <c r="E357" s="40">
        <v>0</v>
      </c>
      <c r="F357" s="29">
        <v>0</v>
      </c>
      <c r="G357" s="29">
        <v>0</v>
      </c>
      <c r="H357" s="29">
        <v>0</v>
      </c>
      <c r="I357" s="29">
        <v>0</v>
      </c>
      <c r="J357" s="29">
        <v>0</v>
      </c>
      <c r="K357" s="29">
        <v>0</v>
      </c>
      <c r="L357" s="29">
        <v>0</v>
      </c>
      <c r="M357" s="30">
        <f t="shared" si="182"/>
        <v>0</v>
      </c>
    </row>
    <row r="358" spans="1:14" s="1" customFormat="1" ht="56.25" x14ac:dyDescent="0.3">
      <c r="A358" s="87"/>
      <c r="B358" s="75"/>
      <c r="C358" s="18" t="s">
        <v>59</v>
      </c>
      <c r="D358" s="29">
        <v>0</v>
      </c>
      <c r="E358" s="29">
        <v>0</v>
      </c>
      <c r="F358" s="29">
        <v>0</v>
      </c>
      <c r="G358" s="29">
        <v>20</v>
      </c>
      <c r="H358" s="29">
        <v>0</v>
      </c>
      <c r="I358" s="29">
        <v>0</v>
      </c>
      <c r="J358" s="29">
        <v>0</v>
      </c>
      <c r="K358" s="29">
        <v>0</v>
      </c>
      <c r="L358" s="29">
        <v>0</v>
      </c>
      <c r="M358" s="30">
        <f t="shared" si="182"/>
        <v>20</v>
      </c>
    </row>
    <row r="359" spans="1:14" s="1" customFormat="1" ht="37.5" x14ac:dyDescent="0.3">
      <c r="A359" s="87"/>
      <c r="B359" s="75"/>
      <c r="C359" s="18" t="s">
        <v>27</v>
      </c>
      <c r="D359" s="29">
        <v>0</v>
      </c>
      <c r="E359" s="29">
        <v>0</v>
      </c>
      <c r="F359" s="29">
        <v>0</v>
      </c>
      <c r="G359" s="29">
        <v>0</v>
      </c>
      <c r="H359" s="29">
        <v>0</v>
      </c>
      <c r="I359" s="29">
        <v>0</v>
      </c>
      <c r="J359" s="29">
        <v>0</v>
      </c>
      <c r="K359" s="29">
        <v>0</v>
      </c>
      <c r="L359" s="29">
        <v>0</v>
      </c>
      <c r="M359" s="30">
        <f t="shared" si="182"/>
        <v>0</v>
      </c>
    </row>
    <row r="360" spans="1:14" s="1" customFormat="1" ht="37.5" x14ac:dyDescent="0.3">
      <c r="A360" s="87"/>
      <c r="B360" s="75"/>
      <c r="C360" s="18" t="s">
        <v>30</v>
      </c>
      <c r="D360" s="29">
        <v>0</v>
      </c>
      <c r="E360" s="29">
        <v>0</v>
      </c>
      <c r="F360" s="29">
        <v>0</v>
      </c>
      <c r="G360" s="29">
        <v>0</v>
      </c>
      <c r="H360" s="29">
        <v>0</v>
      </c>
      <c r="I360" s="29">
        <v>0</v>
      </c>
      <c r="J360" s="29">
        <v>0</v>
      </c>
      <c r="K360" s="29">
        <v>0</v>
      </c>
      <c r="L360" s="29">
        <v>0</v>
      </c>
      <c r="M360" s="30">
        <f t="shared" si="182"/>
        <v>0</v>
      </c>
    </row>
    <row r="361" spans="1:14" s="1" customFormat="1" ht="20.25" x14ac:dyDescent="0.3">
      <c r="A361" s="87"/>
      <c r="B361" s="75"/>
      <c r="C361" s="18" t="s">
        <v>29</v>
      </c>
      <c r="D361" s="29">
        <v>0</v>
      </c>
      <c r="E361" s="29">
        <v>0</v>
      </c>
      <c r="F361" s="31">
        <v>0</v>
      </c>
      <c r="G361" s="31">
        <v>0</v>
      </c>
      <c r="H361" s="29">
        <v>0</v>
      </c>
      <c r="I361" s="29">
        <v>0</v>
      </c>
      <c r="J361" s="31">
        <v>0</v>
      </c>
      <c r="K361" s="31">
        <v>0</v>
      </c>
      <c r="L361" s="31">
        <v>0</v>
      </c>
      <c r="M361" s="30">
        <f t="shared" si="182"/>
        <v>0</v>
      </c>
    </row>
    <row r="362" spans="1:14" s="1" customFormat="1" ht="101.25" hidden="1" customHeight="1" x14ac:dyDescent="0.3">
      <c r="A362" s="56" t="s">
        <v>177</v>
      </c>
      <c r="B362" s="22" t="s">
        <v>178</v>
      </c>
      <c r="C362" s="20"/>
      <c r="D362" s="64"/>
      <c r="E362" s="30">
        <v>0</v>
      </c>
      <c r="F362" s="30">
        <v>0</v>
      </c>
      <c r="G362" s="30">
        <v>0</v>
      </c>
      <c r="H362" s="30">
        <v>0</v>
      </c>
      <c r="I362" s="30">
        <v>0</v>
      </c>
      <c r="J362" s="30">
        <f>J363+J377</f>
        <v>0</v>
      </c>
      <c r="K362" s="30">
        <f>K363+K377</f>
        <v>0</v>
      </c>
      <c r="L362" s="30">
        <f>L363+L377</f>
        <v>0</v>
      </c>
      <c r="M362" s="30">
        <f t="shared" ref="M362:M375" si="184">SUM(D362:L362)</f>
        <v>0</v>
      </c>
      <c r="N362" s="72" t="s">
        <v>179</v>
      </c>
    </row>
    <row r="363" spans="1:14" s="1" customFormat="1" ht="20.25" hidden="1" x14ac:dyDescent="0.3">
      <c r="A363" s="55"/>
      <c r="B363" s="63"/>
      <c r="C363" s="24" t="s">
        <v>15</v>
      </c>
      <c r="D363" s="64"/>
      <c r="E363" s="57">
        <v>0</v>
      </c>
      <c r="F363" s="57">
        <v>0</v>
      </c>
      <c r="G363" s="57">
        <v>0</v>
      </c>
      <c r="H363" s="57">
        <v>0</v>
      </c>
      <c r="I363" s="57">
        <v>0</v>
      </c>
      <c r="J363" s="29">
        <f>J364+J368+J371</f>
        <v>0</v>
      </c>
      <c r="K363" s="29">
        <f>K364+K368+K372</f>
        <v>0</v>
      </c>
      <c r="L363" s="29">
        <f t="shared" ref="L363" si="185">L364+L368+L372</f>
        <v>0</v>
      </c>
      <c r="M363" s="58">
        <f t="shared" si="184"/>
        <v>0</v>
      </c>
    </row>
    <row r="364" spans="1:14" s="1" customFormat="1" ht="37.5" hidden="1" x14ac:dyDescent="0.3">
      <c r="A364" s="55"/>
      <c r="B364" s="63"/>
      <c r="C364" s="18" t="s">
        <v>80</v>
      </c>
      <c r="D364" s="64"/>
      <c r="E364" s="57">
        <v>0</v>
      </c>
      <c r="F364" s="57">
        <v>0</v>
      </c>
      <c r="G364" s="57">
        <v>0</v>
      </c>
      <c r="H364" s="57">
        <v>0</v>
      </c>
      <c r="I364" s="57">
        <v>0</v>
      </c>
      <c r="J364" s="29">
        <f t="shared" ref="J364" si="186">J365+J366+J367</f>
        <v>0</v>
      </c>
      <c r="K364" s="29">
        <f>K365+K366+K367</f>
        <v>0</v>
      </c>
      <c r="L364" s="29">
        <f t="shared" ref="L364" si="187">L365+L366+L367</f>
        <v>0</v>
      </c>
      <c r="M364" s="58">
        <f t="shared" si="184"/>
        <v>0</v>
      </c>
    </row>
    <row r="365" spans="1:14" s="1" customFormat="1" ht="37.5" hidden="1" x14ac:dyDescent="0.3">
      <c r="A365" s="55"/>
      <c r="B365" s="63"/>
      <c r="C365" s="18" t="s">
        <v>73</v>
      </c>
      <c r="D365" s="64"/>
      <c r="E365" s="57">
        <v>0</v>
      </c>
      <c r="F365" s="57">
        <v>0</v>
      </c>
      <c r="G365" s="57">
        <v>0</v>
      </c>
      <c r="H365" s="57">
        <v>0</v>
      </c>
      <c r="I365" s="57">
        <v>0</v>
      </c>
      <c r="J365" s="29">
        <v>0</v>
      </c>
      <c r="K365" s="29">
        <v>0</v>
      </c>
      <c r="L365" s="29">
        <v>0</v>
      </c>
      <c r="M365" s="58">
        <f t="shared" si="184"/>
        <v>0</v>
      </c>
    </row>
    <row r="366" spans="1:14" s="1" customFormat="1" ht="56.25" hidden="1" x14ac:dyDescent="0.3">
      <c r="A366" s="55"/>
      <c r="B366" s="63"/>
      <c r="C366" s="18" t="s">
        <v>59</v>
      </c>
      <c r="D366" s="64"/>
      <c r="E366" s="57">
        <v>0</v>
      </c>
      <c r="F366" s="57">
        <v>0</v>
      </c>
      <c r="G366" s="57">
        <v>0</v>
      </c>
      <c r="H366" s="57">
        <v>0</v>
      </c>
      <c r="I366" s="57">
        <v>0</v>
      </c>
      <c r="J366" s="29">
        <v>0</v>
      </c>
      <c r="K366" s="29">
        <v>0</v>
      </c>
      <c r="L366" s="29">
        <v>0</v>
      </c>
      <c r="M366" s="58">
        <f t="shared" si="184"/>
        <v>0</v>
      </c>
    </row>
    <row r="367" spans="1:14" s="1" customFormat="1" ht="37.5" hidden="1" x14ac:dyDescent="0.3">
      <c r="A367" s="55"/>
      <c r="B367" s="63"/>
      <c r="C367" s="18" t="s">
        <v>81</v>
      </c>
      <c r="D367" s="64"/>
      <c r="E367" s="57">
        <v>0</v>
      </c>
      <c r="F367" s="57">
        <v>0</v>
      </c>
      <c r="G367" s="57">
        <v>0</v>
      </c>
      <c r="H367" s="57">
        <v>0</v>
      </c>
      <c r="I367" s="57">
        <v>0</v>
      </c>
      <c r="J367" s="29">
        <v>0</v>
      </c>
      <c r="K367" s="29">
        <v>0</v>
      </c>
      <c r="L367" s="29">
        <v>0</v>
      </c>
      <c r="M367" s="58">
        <f t="shared" si="184"/>
        <v>0</v>
      </c>
    </row>
    <row r="368" spans="1:14" s="1" customFormat="1" ht="37.5" hidden="1" x14ac:dyDescent="0.3">
      <c r="A368" s="55"/>
      <c r="B368" s="63"/>
      <c r="C368" s="18" t="s">
        <v>111</v>
      </c>
      <c r="D368" s="64"/>
      <c r="E368" s="57">
        <v>0</v>
      </c>
      <c r="F368" s="57">
        <v>0</v>
      </c>
      <c r="G368" s="57">
        <v>0</v>
      </c>
      <c r="H368" s="57">
        <v>0</v>
      </c>
      <c r="I368" s="57">
        <v>0</v>
      </c>
      <c r="J368" s="29">
        <v>0</v>
      </c>
      <c r="K368" s="29">
        <f>K369+K370+K371</f>
        <v>0</v>
      </c>
      <c r="L368" s="29">
        <f t="shared" ref="L368" si="188">L369+L370+L371</f>
        <v>0</v>
      </c>
      <c r="M368" s="58">
        <f t="shared" si="184"/>
        <v>0</v>
      </c>
    </row>
    <row r="369" spans="1:13" s="1" customFormat="1" ht="56.25" hidden="1" x14ac:dyDescent="0.3">
      <c r="A369" s="55"/>
      <c r="B369" s="63"/>
      <c r="C369" s="18" t="s">
        <v>59</v>
      </c>
      <c r="D369" s="64"/>
      <c r="E369" s="57">
        <v>0</v>
      </c>
      <c r="F369" s="57">
        <v>0</v>
      </c>
      <c r="G369" s="57">
        <v>0</v>
      </c>
      <c r="H369" s="57">
        <v>0</v>
      </c>
      <c r="I369" s="57">
        <v>0</v>
      </c>
      <c r="J369" s="29">
        <v>0</v>
      </c>
      <c r="K369" s="29">
        <v>0</v>
      </c>
      <c r="L369" s="29">
        <v>0</v>
      </c>
      <c r="M369" s="58">
        <f t="shared" si="184"/>
        <v>0</v>
      </c>
    </row>
    <row r="370" spans="1:13" s="1" customFormat="1" ht="37.5" hidden="1" x14ac:dyDescent="0.3">
      <c r="A370" s="55"/>
      <c r="B370" s="63"/>
      <c r="C370" s="18" t="s">
        <v>53</v>
      </c>
      <c r="D370" s="64"/>
      <c r="E370" s="57">
        <v>0</v>
      </c>
      <c r="F370" s="57">
        <v>0</v>
      </c>
      <c r="G370" s="57">
        <v>0</v>
      </c>
      <c r="H370" s="57">
        <v>0</v>
      </c>
      <c r="I370" s="57">
        <v>0</v>
      </c>
      <c r="J370" s="29">
        <f>J371</f>
        <v>0</v>
      </c>
      <c r="K370" s="29">
        <v>0</v>
      </c>
      <c r="L370" s="29">
        <v>0</v>
      </c>
      <c r="M370" s="58">
        <f t="shared" si="184"/>
        <v>0</v>
      </c>
    </row>
    <row r="371" spans="1:13" s="1" customFormat="1" ht="37.5" hidden="1" x14ac:dyDescent="0.3">
      <c r="A371" s="55"/>
      <c r="B371" s="63"/>
      <c r="C371" s="18" t="s">
        <v>79</v>
      </c>
      <c r="D371" s="64"/>
      <c r="E371" s="57">
        <v>0</v>
      </c>
      <c r="F371" s="57">
        <v>0</v>
      </c>
      <c r="G371" s="57">
        <v>0</v>
      </c>
      <c r="H371" s="57">
        <v>0</v>
      </c>
      <c r="I371" s="57">
        <v>0</v>
      </c>
      <c r="J371" s="29">
        <v>0</v>
      </c>
      <c r="K371" s="29">
        <v>0</v>
      </c>
      <c r="L371" s="29">
        <v>0</v>
      </c>
      <c r="M371" s="58">
        <f t="shared" si="184"/>
        <v>0</v>
      </c>
    </row>
    <row r="372" spans="1:13" s="1" customFormat="1" ht="56.25" hidden="1" x14ac:dyDescent="0.3">
      <c r="A372" s="55"/>
      <c r="B372" s="63"/>
      <c r="C372" s="18" t="s">
        <v>59</v>
      </c>
      <c r="D372" s="64"/>
      <c r="E372" s="57">
        <v>0</v>
      </c>
      <c r="F372" s="57">
        <v>0</v>
      </c>
      <c r="G372" s="57">
        <v>0</v>
      </c>
      <c r="H372" s="57">
        <v>0</v>
      </c>
      <c r="I372" s="57">
        <v>0</v>
      </c>
      <c r="J372" s="29">
        <f t="shared" ref="J372:L372" si="189">J373+J374+J375</f>
        <v>0</v>
      </c>
      <c r="K372" s="29">
        <f t="shared" si="189"/>
        <v>0</v>
      </c>
      <c r="L372" s="29">
        <f t="shared" si="189"/>
        <v>0</v>
      </c>
      <c r="M372" s="58">
        <f t="shared" si="184"/>
        <v>0</v>
      </c>
    </row>
    <row r="373" spans="1:13" s="1" customFormat="1" ht="37.5" hidden="1" x14ac:dyDescent="0.3">
      <c r="A373" s="55"/>
      <c r="B373" s="63"/>
      <c r="C373" s="18" t="s">
        <v>27</v>
      </c>
      <c r="D373" s="64"/>
      <c r="E373" s="57">
        <v>0</v>
      </c>
      <c r="F373" s="57">
        <v>0</v>
      </c>
      <c r="G373" s="57">
        <v>0</v>
      </c>
      <c r="H373" s="57">
        <v>0</v>
      </c>
      <c r="I373" s="57">
        <v>0</v>
      </c>
      <c r="J373" s="29">
        <v>0</v>
      </c>
      <c r="K373" s="29">
        <v>0</v>
      </c>
      <c r="L373" s="29">
        <v>0</v>
      </c>
      <c r="M373" s="58">
        <f t="shared" si="184"/>
        <v>0</v>
      </c>
    </row>
    <row r="374" spans="1:13" s="1" customFormat="1" ht="37.5" hidden="1" x14ac:dyDescent="0.3">
      <c r="A374" s="55"/>
      <c r="B374" s="63"/>
      <c r="C374" s="18" t="s">
        <v>30</v>
      </c>
      <c r="D374" s="64"/>
      <c r="E374" s="57">
        <v>0</v>
      </c>
      <c r="F374" s="57">
        <v>0</v>
      </c>
      <c r="G374" s="57">
        <v>0</v>
      </c>
      <c r="H374" s="57">
        <v>0</v>
      </c>
      <c r="I374" s="57">
        <v>0</v>
      </c>
      <c r="J374" s="29">
        <v>0</v>
      </c>
      <c r="K374" s="29">
        <v>0</v>
      </c>
      <c r="L374" s="29">
        <v>0</v>
      </c>
      <c r="M374" s="58">
        <f t="shared" si="184"/>
        <v>0</v>
      </c>
    </row>
    <row r="375" spans="1:13" s="1" customFormat="1" ht="20.25" hidden="1" x14ac:dyDescent="0.3">
      <c r="A375" s="55"/>
      <c r="B375" s="63"/>
      <c r="C375" s="18" t="s">
        <v>29</v>
      </c>
      <c r="D375" s="64"/>
      <c r="E375" s="57">
        <v>0</v>
      </c>
      <c r="F375" s="57">
        <v>0</v>
      </c>
      <c r="G375" s="57">
        <v>0</v>
      </c>
      <c r="H375" s="57">
        <v>0</v>
      </c>
      <c r="I375" s="57">
        <v>0</v>
      </c>
      <c r="J375" s="29">
        <v>0</v>
      </c>
      <c r="K375" s="29">
        <v>0</v>
      </c>
      <c r="L375" s="29">
        <v>0</v>
      </c>
      <c r="M375" s="58">
        <f t="shared" si="184"/>
        <v>0</v>
      </c>
    </row>
    <row r="376" spans="1:13" s="1" customFormat="1" ht="20.25" hidden="1" x14ac:dyDescent="0.3">
      <c r="A376" s="55"/>
      <c r="B376" s="63"/>
      <c r="C376" s="20"/>
      <c r="D376" s="64"/>
      <c r="E376" s="57"/>
      <c r="F376" s="57"/>
      <c r="G376" s="57"/>
      <c r="H376" s="57"/>
      <c r="I376" s="57"/>
      <c r="J376" s="29"/>
      <c r="K376" s="29"/>
      <c r="L376" s="29"/>
      <c r="M376" s="58"/>
    </row>
    <row r="377" spans="1:13" s="1" customFormat="1" ht="20.25" hidden="1" x14ac:dyDescent="0.3">
      <c r="A377" s="55"/>
      <c r="B377" s="63"/>
      <c r="C377" s="20"/>
      <c r="D377" s="64"/>
      <c r="E377" s="57"/>
      <c r="F377" s="57"/>
      <c r="G377" s="57"/>
      <c r="H377" s="57"/>
      <c r="I377" s="57"/>
      <c r="J377" s="29"/>
      <c r="K377" s="29"/>
      <c r="L377" s="29"/>
      <c r="M377" s="58"/>
    </row>
    <row r="378" spans="1:13" s="1" customFormat="1" hidden="1" x14ac:dyDescent="0.3">
      <c r="A378" s="55"/>
      <c r="B378" s="63"/>
      <c r="C378" s="20"/>
      <c r="D378" s="64"/>
      <c r="E378" s="65"/>
      <c r="F378" s="66"/>
      <c r="G378" s="65"/>
      <c r="H378" s="67"/>
      <c r="I378" s="67"/>
      <c r="J378" s="67"/>
      <c r="K378" s="67"/>
      <c r="L378" s="67"/>
      <c r="M378" s="68"/>
    </row>
    <row r="379" spans="1:13" s="1" customFormat="1" hidden="1" x14ac:dyDescent="0.3">
      <c r="A379" s="55"/>
      <c r="B379" s="63"/>
      <c r="C379" s="20"/>
      <c r="D379" s="64"/>
      <c r="E379" s="65"/>
      <c r="F379" s="66"/>
      <c r="G379" s="65"/>
      <c r="H379" s="67"/>
      <c r="I379" s="67"/>
      <c r="J379" s="67"/>
      <c r="K379" s="67"/>
      <c r="L379" s="67"/>
      <c r="M379" s="68"/>
    </row>
    <row r="380" spans="1:13" s="1" customFormat="1" hidden="1" x14ac:dyDescent="0.3">
      <c r="A380" s="55"/>
      <c r="B380" s="63"/>
      <c r="C380" s="20"/>
      <c r="D380" s="64"/>
      <c r="E380" s="65"/>
      <c r="F380" s="66"/>
      <c r="G380" s="65"/>
      <c r="H380" s="67"/>
      <c r="I380" s="67"/>
      <c r="J380" s="67"/>
      <c r="K380" s="67"/>
      <c r="L380" s="67"/>
      <c r="M380" s="68"/>
    </row>
    <row r="381" spans="1:13" s="1" customFormat="1" hidden="1" x14ac:dyDescent="0.3">
      <c r="A381" s="55"/>
      <c r="B381" s="63"/>
      <c r="C381" s="20"/>
      <c r="D381" s="64"/>
      <c r="E381" s="65"/>
      <c r="F381" s="66"/>
      <c r="G381" s="65"/>
      <c r="H381" s="67"/>
      <c r="I381" s="67"/>
      <c r="J381" s="67"/>
      <c r="K381" s="67"/>
      <c r="L381" s="67"/>
      <c r="M381" s="68"/>
    </row>
    <row r="382" spans="1:13" s="1" customFormat="1" hidden="1" x14ac:dyDescent="0.3">
      <c r="A382" s="55"/>
      <c r="B382" s="63"/>
      <c r="C382" s="20"/>
      <c r="D382" s="64"/>
      <c r="E382" s="65"/>
      <c r="F382" s="66"/>
      <c r="G382" s="65"/>
      <c r="H382" s="67"/>
      <c r="I382" s="67"/>
      <c r="J382" s="67"/>
      <c r="K382" s="67"/>
      <c r="L382" s="67"/>
      <c r="M382" s="68"/>
    </row>
    <row r="383" spans="1:13" s="1" customFormat="1" hidden="1" x14ac:dyDescent="0.3">
      <c r="A383" s="55"/>
      <c r="B383" s="63"/>
      <c r="C383" s="20"/>
      <c r="D383" s="64"/>
      <c r="E383" s="65"/>
      <c r="F383" s="66"/>
      <c r="G383" s="65"/>
      <c r="H383" s="67"/>
      <c r="I383" s="67"/>
      <c r="J383" s="67"/>
      <c r="K383" s="67"/>
      <c r="L383" s="67"/>
      <c r="M383" s="68"/>
    </row>
    <row r="384" spans="1:13" s="1" customFormat="1" hidden="1" x14ac:dyDescent="0.3">
      <c r="A384" s="55"/>
      <c r="B384" s="63"/>
      <c r="C384" s="20"/>
      <c r="D384" s="64"/>
      <c r="E384" s="65"/>
      <c r="F384" s="66"/>
      <c r="G384" s="65"/>
      <c r="H384" s="67"/>
      <c r="I384" s="67"/>
      <c r="J384" s="67"/>
      <c r="K384" s="67"/>
      <c r="L384" s="67"/>
      <c r="M384" s="68"/>
    </row>
    <row r="385" spans="1:13" s="1" customFormat="1" hidden="1" x14ac:dyDescent="0.3">
      <c r="A385" s="55"/>
      <c r="B385" s="63"/>
      <c r="C385" s="20"/>
      <c r="D385" s="64"/>
      <c r="E385" s="65"/>
      <c r="F385" s="66"/>
      <c r="G385" s="65"/>
      <c r="H385" s="67"/>
      <c r="I385" s="67"/>
      <c r="J385" s="67"/>
      <c r="K385" s="67"/>
      <c r="L385" s="67"/>
      <c r="M385" s="68"/>
    </row>
    <row r="386" spans="1:13" s="1" customFormat="1" hidden="1" x14ac:dyDescent="0.3">
      <c r="A386" s="55"/>
      <c r="B386" s="63"/>
      <c r="C386" s="20"/>
      <c r="D386" s="64"/>
      <c r="E386" s="65"/>
      <c r="F386" s="66"/>
      <c r="G386" s="65"/>
      <c r="H386" s="67"/>
      <c r="I386" s="67"/>
      <c r="J386" s="67"/>
      <c r="K386" s="67"/>
      <c r="L386" s="67"/>
      <c r="M386" s="68"/>
    </row>
    <row r="387" spans="1:13" s="1" customFormat="1" hidden="1" x14ac:dyDescent="0.3">
      <c r="A387" s="55"/>
      <c r="B387" s="63"/>
      <c r="C387" s="20"/>
      <c r="D387" s="64"/>
      <c r="E387" s="65"/>
      <c r="F387" s="66"/>
      <c r="G387" s="65"/>
      <c r="H387" s="67"/>
      <c r="I387" s="67"/>
      <c r="J387" s="67"/>
      <c r="K387" s="67"/>
      <c r="L387" s="67"/>
      <c r="M387" s="68"/>
    </row>
    <row r="388" spans="1:13" s="1" customFormat="1" hidden="1" x14ac:dyDescent="0.3">
      <c r="A388" s="55"/>
      <c r="B388" s="63"/>
      <c r="C388" s="20"/>
      <c r="D388" s="64"/>
      <c r="E388" s="65"/>
      <c r="F388" s="66"/>
      <c r="G388" s="65"/>
      <c r="H388" s="67"/>
      <c r="I388" s="67"/>
      <c r="J388" s="67"/>
      <c r="K388" s="67"/>
      <c r="L388" s="67"/>
      <c r="M388" s="68"/>
    </row>
    <row r="389" spans="1:13" s="1" customFormat="1" hidden="1" x14ac:dyDescent="0.3">
      <c r="A389" s="55"/>
      <c r="B389" s="63"/>
      <c r="C389" s="20"/>
      <c r="D389" s="64"/>
      <c r="E389" s="65"/>
      <c r="F389" s="66"/>
      <c r="G389" s="65"/>
      <c r="H389" s="67"/>
      <c r="I389" s="67"/>
      <c r="J389" s="67"/>
      <c r="K389" s="67"/>
      <c r="L389" s="67"/>
      <c r="M389" s="68"/>
    </row>
    <row r="390" spans="1:13" s="1" customFormat="1" hidden="1" x14ac:dyDescent="0.3">
      <c r="A390" s="55"/>
      <c r="B390" s="63"/>
      <c r="C390" s="20"/>
      <c r="D390" s="64"/>
      <c r="E390" s="65"/>
      <c r="F390" s="66"/>
      <c r="G390" s="65"/>
      <c r="H390" s="67"/>
      <c r="I390" s="67"/>
      <c r="J390" s="67"/>
      <c r="K390" s="67"/>
      <c r="L390" s="67"/>
      <c r="M390" s="68"/>
    </row>
    <row r="391" spans="1:13" s="1" customFormat="1" hidden="1" x14ac:dyDescent="0.3">
      <c r="A391" s="16"/>
      <c r="B391" s="25"/>
      <c r="C391" s="68"/>
      <c r="D391" s="69"/>
      <c r="E391" s="70"/>
      <c r="F391" s="71"/>
      <c r="G391" s="70"/>
      <c r="H391" s="67"/>
      <c r="I391" s="67"/>
      <c r="J391" s="67"/>
      <c r="K391" s="67"/>
      <c r="L391" s="67"/>
      <c r="M391" s="68"/>
    </row>
    <row r="392" spans="1:13" s="1" customFormat="1" hidden="1" x14ac:dyDescent="0.3">
      <c r="A392" s="16"/>
      <c r="B392" s="25"/>
      <c r="C392" s="68"/>
      <c r="D392" s="69"/>
      <c r="E392" s="70"/>
      <c r="F392" s="71"/>
      <c r="G392" s="70"/>
      <c r="H392" s="67"/>
      <c r="I392" s="67"/>
      <c r="J392" s="67"/>
      <c r="K392" s="67"/>
      <c r="L392" s="67"/>
      <c r="M392" s="68"/>
    </row>
    <row r="393" spans="1:13" s="1" customFormat="1" hidden="1" x14ac:dyDescent="0.3">
      <c r="A393" s="16"/>
      <c r="B393" s="25"/>
      <c r="C393" s="68"/>
      <c r="D393" s="69"/>
      <c r="E393" s="70"/>
      <c r="F393" s="71"/>
      <c r="G393" s="70"/>
      <c r="H393" s="67"/>
      <c r="I393" s="67"/>
      <c r="J393" s="67"/>
      <c r="K393" s="67"/>
      <c r="L393" s="67"/>
      <c r="M393" s="68"/>
    </row>
    <row r="394" spans="1:13" s="1" customFormat="1" hidden="1" x14ac:dyDescent="0.3">
      <c r="A394" s="16"/>
      <c r="B394" s="25"/>
      <c r="C394" s="68"/>
      <c r="D394" s="69"/>
      <c r="E394" s="70"/>
      <c r="F394" s="71"/>
      <c r="G394" s="70"/>
      <c r="H394" s="67"/>
      <c r="I394" s="67"/>
      <c r="J394" s="67"/>
      <c r="K394" s="67"/>
      <c r="L394" s="67"/>
      <c r="M394" s="68"/>
    </row>
    <row r="395" spans="1:13" s="1" customFormat="1" x14ac:dyDescent="0.3">
      <c r="A395" s="14"/>
      <c r="B395" s="15"/>
      <c r="D395" s="36"/>
      <c r="E395" s="2"/>
      <c r="F395" s="12"/>
      <c r="G395" s="2"/>
      <c r="H395" s="41"/>
      <c r="I395" s="41"/>
      <c r="J395" s="41"/>
      <c r="K395" s="41"/>
      <c r="L395" s="41"/>
    </row>
    <row r="396" spans="1:13" s="1" customFormat="1" x14ac:dyDescent="0.3">
      <c r="A396" s="14"/>
      <c r="B396" s="15"/>
      <c r="D396" s="36"/>
      <c r="E396" s="2"/>
      <c r="F396" s="12"/>
      <c r="G396" s="2"/>
      <c r="H396" s="41"/>
      <c r="I396" s="41"/>
      <c r="J396" s="41"/>
      <c r="K396" s="41"/>
      <c r="L396" s="41"/>
    </row>
    <row r="397" spans="1:13" s="1" customFormat="1" x14ac:dyDescent="0.3">
      <c r="A397" s="14"/>
      <c r="B397" s="15"/>
      <c r="D397" s="36"/>
      <c r="E397" s="2"/>
      <c r="F397" s="12"/>
      <c r="G397" s="2"/>
      <c r="H397" s="41"/>
      <c r="I397" s="41"/>
      <c r="J397" s="41"/>
      <c r="K397" s="41"/>
      <c r="L397" s="41"/>
    </row>
    <row r="398" spans="1:13" s="1" customFormat="1" x14ac:dyDescent="0.3">
      <c r="A398" s="14"/>
      <c r="B398" s="15"/>
      <c r="D398" s="36"/>
      <c r="E398" s="2"/>
      <c r="F398" s="12"/>
      <c r="G398" s="2"/>
      <c r="H398" s="41"/>
      <c r="I398" s="41"/>
      <c r="J398" s="41"/>
      <c r="K398" s="41"/>
      <c r="L398" s="41"/>
    </row>
    <row r="399" spans="1:13" s="1" customFormat="1" x14ac:dyDescent="0.3">
      <c r="A399" s="14"/>
      <c r="B399" s="15"/>
      <c r="D399" s="36"/>
      <c r="E399" s="2"/>
      <c r="F399" s="12"/>
      <c r="G399" s="2"/>
      <c r="H399" s="41"/>
      <c r="I399" s="41"/>
      <c r="J399" s="41"/>
      <c r="K399" s="41"/>
      <c r="L399" s="41"/>
    </row>
    <row r="400" spans="1:13" s="1" customFormat="1" x14ac:dyDescent="0.3">
      <c r="A400" s="14"/>
      <c r="B400" s="15"/>
      <c r="D400" s="36"/>
      <c r="E400" s="2"/>
      <c r="F400" s="12"/>
      <c r="G400" s="2"/>
      <c r="H400" s="41"/>
      <c r="I400" s="41"/>
      <c r="J400" s="41"/>
      <c r="K400" s="41"/>
      <c r="L400" s="41"/>
    </row>
    <row r="401" spans="1:12" s="1" customFormat="1" x14ac:dyDescent="0.3">
      <c r="A401" s="14"/>
      <c r="B401" s="15"/>
      <c r="D401" s="36"/>
      <c r="E401" s="2"/>
      <c r="F401" s="12"/>
      <c r="G401" s="2"/>
      <c r="H401" s="41"/>
      <c r="I401" s="41"/>
      <c r="J401" s="41"/>
      <c r="K401" s="41"/>
      <c r="L401" s="41"/>
    </row>
    <row r="402" spans="1:12" s="1" customFormat="1" x14ac:dyDescent="0.3">
      <c r="A402" s="14"/>
      <c r="B402" s="15"/>
      <c r="D402" s="36"/>
      <c r="E402" s="2"/>
      <c r="F402" s="12"/>
      <c r="G402" s="2"/>
      <c r="H402" s="41"/>
      <c r="I402" s="41"/>
      <c r="J402" s="41"/>
      <c r="K402" s="41"/>
      <c r="L402" s="41"/>
    </row>
    <row r="403" spans="1:12" s="1" customFormat="1" x14ac:dyDescent="0.3">
      <c r="A403" s="14"/>
      <c r="B403" s="15"/>
      <c r="D403" s="36"/>
      <c r="E403" s="2"/>
      <c r="F403" s="12"/>
      <c r="G403" s="2"/>
      <c r="H403" s="41"/>
      <c r="I403" s="41"/>
      <c r="J403" s="41"/>
      <c r="K403" s="41"/>
      <c r="L403" s="41"/>
    </row>
  </sheetData>
  <mergeCells count="49">
    <mergeCell ref="A349:A361"/>
    <mergeCell ref="B349:B361"/>
    <mergeCell ref="A335:A347"/>
    <mergeCell ref="B335:B347"/>
    <mergeCell ref="A307:A319"/>
    <mergeCell ref="B307:B319"/>
    <mergeCell ref="A321:A333"/>
    <mergeCell ref="B321:B333"/>
    <mergeCell ref="A264:A276"/>
    <mergeCell ref="B264:B276"/>
    <mergeCell ref="A278:A290"/>
    <mergeCell ref="B278:B290"/>
    <mergeCell ref="A292:A304"/>
    <mergeCell ref="B292:B304"/>
    <mergeCell ref="A155:A168"/>
    <mergeCell ref="B155:B168"/>
    <mergeCell ref="A185:A199"/>
    <mergeCell ref="B185:B199"/>
    <mergeCell ref="A249:A261"/>
    <mergeCell ref="B249:B261"/>
    <mergeCell ref="A170:A183"/>
    <mergeCell ref="B170:B183"/>
    <mergeCell ref="A110:A123"/>
    <mergeCell ref="B110:B123"/>
    <mergeCell ref="A125:A138"/>
    <mergeCell ref="B125:B138"/>
    <mergeCell ref="A140:A153"/>
    <mergeCell ref="B140:B153"/>
    <mergeCell ref="A65:A78"/>
    <mergeCell ref="B65:B78"/>
    <mergeCell ref="A80:A93"/>
    <mergeCell ref="B80:B93"/>
    <mergeCell ref="A95:A108"/>
    <mergeCell ref="B95:B108"/>
    <mergeCell ref="B12:B30"/>
    <mergeCell ref="A12:A30"/>
    <mergeCell ref="A32:A47"/>
    <mergeCell ref="B32:B47"/>
    <mergeCell ref="A50:A63"/>
    <mergeCell ref="B50:B63"/>
    <mergeCell ref="C7:C9"/>
    <mergeCell ref="B7:B9"/>
    <mergeCell ref="A7:A9"/>
    <mergeCell ref="D7:M8"/>
    <mergeCell ref="G1:M1"/>
    <mergeCell ref="G2:M2"/>
    <mergeCell ref="A3:M3"/>
    <mergeCell ref="A4:M4"/>
    <mergeCell ref="A5:M5"/>
  </mergeCells>
  <pageMargins left="0.62992125984251968" right="0" top="0.74803149606299213" bottom="0.59055118110236227" header="0.31496062992125984" footer="0.31496062992125984"/>
  <pageSetup paperSize="9" scale="30" fitToHeight="0" orientation="portrait" r:id="rId1"/>
  <headerFooter>
    <oddHeader>&amp;C&amp;22&amp;P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 </vt:lpstr>
      <vt:lpstr>'Таблица  '!Заголовки_для_печати</vt:lpstr>
      <vt:lpstr>'Таблица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CFXO1</cp:lastModifiedBy>
  <cp:lastPrinted>2025-03-28T14:50:56Z</cp:lastPrinted>
  <dcterms:created xsi:type="dcterms:W3CDTF">2017-12-27T07:04:14Z</dcterms:created>
  <dcterms:modified xsi:type="dcterms:W3CDTF">2025-04-01T07:32:54Z</dcterms:modified>
</cp:coreProperties>
</file>