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сильева\ПРОГНОЗЫ\Прогноз долгосрочный до 2035г\РАСП № ___-р от __.__.2024г. прогноз до 2036г\"/>
    </mc:Choice>
  </mc:AlternateContent>
  <bookViews>
    <workbookView xWindow="240" yWindow="90" windowWidth="12420" windowHeight="8235"/>
  </bookViews>
  <sheets>
    <sheet name="Лист1" sheetId="25" r:id="rId1"/>
  </sheets>
  <calcPr calcId="162913" iterateDelta="1E-4"/>
</workbook>
</file>

<file path=xl/calcChain.xml><?xml version="1.0" encoding="utf-8"?>
<calcChain xmlns="http://schemas.openxmlformats.org/spreadsheetml/2006/main">
  <c r="M41" i="25" l="1"/>
  <c r="N41" i="25"/>
  <c r="O41" i="25"/>
  <c r="L41" i="25"/>
  <c r="K41" i="25"/>
  <c r="J41" i="25"/>
  <c r="I41" i="25"/>
  <c r="H41" i="25"/>
  <c r="G41" i="25"/>
  <c r="F41" i="25"/>
  <c r="K63" i="25" l="1"/>
  <c r="H63" i="25"/>
  <c r="G63" i="25"/>
  <c r="N61" i="25"/>
  <c r="K61" i="25"/>
  <c r="H61" i="25"/>
  <c r="G61" i="25"/>
  <c r="N50" i="25"/>
  <c r="M50" i="25"/>
  <c r="K50" i="25"/>
  <c r="J50" i="25"/>
  <c r="G50" i="25"/>
  <c r="F50" i="25"/>
  <c r="H50" i="25"/>
  <c r="M48" i="25"/>
  <c r="J48" i="25"/>
  <c r="H48" i="25"/>
  <c r="G48" i="25"/>
  <c r="F48" i="25"/>
  <c r="E48" i="25"/>
  <c r="N47" i="25"/>
  <c r="N48" i="25" s="1"/>
  <c r="K47" i="25"/>
  <c r="K48" i="25" s="1"/>
  <c r="H47" i="25"/>
  <c r="G47" i="25"/>
  <c r="K44" i="25"/>
  <c r="F44" i="25"/>
  <c r="H44" i="25" s="1"/>
  <c r="N37" i="25"/>
  <c r="K37" i="25"/>
  <c r="F37" i="25"/>
  <c r="E37" i="25"/>
  <c r="H36" i="25"/>
  <c r="H37" i="25" s="1"/>
  <c r="G36" i="25"/>
  <c r="G37" i="25" s="1"/>
  <c r="N35" i="25"/>
  <c r="K35" i="25"/>
  <c r="F35" i="25"/>
  <c r="E35" i="25"/>
  <c r="K34" i="25"/>
  <c r="H34" i="25"/>
  <c r="H35" i="25" s="1"/>
  <c r="H32" i="25" s="1"/>
  <c r="G34" i="25"/>
  <c r="G35" i="25" s="1"/>
  <c r="G32" i="25" s="1"/>
  <c r="N32" i="25"/>
  <c r="K32" i="25"/>
  <c r="E32" i="25"/>
  <c r="F32" i="25"/>
  <c r="G44" i="25" l="1"/>
</calcChain>
</file>

<file path=xl/sharedStrings.xml><?xml version="1.0" encoding="utf-8"?>
<sst xmlns="http://schemas.openxmlformats.org/spreadsheetml/2006/main" count="121" uniqueCount="94">
  <si>
    <t>Показатели</t>
  </si>
  <si>
    <t>Единица измерения</t>
  </si>
  <si>
    <t>тыс. человек</t>
  </si>
  <si>
    <t>млн. руб.</t>
  </si>
  <si>
    <t>отчет</t>
  </si>
  <si>
    <t>оценка</t>
  </si>
  <si>
    <t>прогноз</t>
  </si>
  <si>
    <t>%</t>
  </si>
  <si>
    <t>1. Население</t>
  </si>
  <si>
    <t>Численность населения (среднегодовая)</t>
  </si>
  <si>
    <t>Все население (среднегодовая)</t>
  </si>
  <si>
    <t>Ожидаемая продолжительность жизни при рождении</t>
  </si>
  <si>
    <t>число лет</t>
  </si>
  <si>
    <t>Общий коэффициент рождаемости</t>
  </si>
  <si>
    <t>Общий коэффициент смертности</t>
  </si>
  <si>
    <t>Коэффициент естественного прироста населения</t>
  </si>
  <si>
    <t>2. Производство товаров и услуг</t>
  </si>
  <si>
    <t xml:space="preserve">млн. руб. </t>
  </si>
  <si>
    <t>% к предыдущему году в действующих ценах</t>
  </si>
  <si>
    <t>Обрабатывающие производства</t>
  </si>
  <si>
    <t>2.4. Сельское хозяйство</t>
  </si>
  <si>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</si>
  <si>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</si>
  <si>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</si>
  <si>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</si>
  <si>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</si>
  <si>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</si>
  <si>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</si>
  <si>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</si>
  <si>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3. Торговля и услуги населению</t>
  </si>
  <si>
    <t>Оборот розничной торговли</t>
  </si>
  <si>
    <t>Оборот общественного питания</t>
  </si>
  <si>
    <t>Структура оборота розничной торговли</t>
  </si>
  <si>
    <t>Объем платных услуг населению</t>
  </si>
  <si>
    <t>тыс. чел.</t>
  </si>
  <si>
    <t>Инвестиции в основной капитал</t>
  </si>
  <si>
    <t>Индекс физического объема инвестиций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</si>
  <si>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</si>
  <si>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</si>
  <si>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млн. рублей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</si>
  <si>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</si>
  <si>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</si>
  <si>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чел.</t>
  </si>
  <si>
    <t>Среднесписочная численность работников организаций (без внешних совместителей)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</si>
  <si>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</si>
  <si>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</si>
  <si>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</si>
  <si>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</si>
  <si>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</si>
  <si>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</si>
  <si>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</si>
  <si>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</si>
  <si>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1000 детей в возрасте 1-6 лет</t>
  </si>
  <si>
    <t>№ п/п</t>
  </si>
  <si>
    <t>базовый вариант</t>
  </si>
  <si>
    <t>консервативный</t>
  </si>
  <si>
    <t>целевой</t>
  </si>
  <si>
    <t>число родившихся на 1 тыс. человек населения</t>
  </si>
  <si>
    <t>число умерших на 1 тыс. человек населения</t>
  </si>
  <si>
    <t>на 1 тыс. человек  населения</t>
  </si>
  <si>
    <t>Миграционный прирост (убыль)</t>
  </si>
  <si>
    <t xml:space="preserve"> тыс. чел.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</si>
  <si>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</si>
  <si>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Темп роста отгрузки - РАЗДЕЛ С: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</si>
  <si>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</si>
  <si>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 газом и паром; кондиционирование воздуха</t>
  </si>
  <si>
    <t>Темп роста отгрузки - РАЗДЕЛ D: Обеспечение электрической энергией газом и паром; кондиционирование воздуха</t>
  </si>
  <si>
    <t>млн рублей</t>
  </si>
  <si>
    <t>Продукция сельского хозяйства в хозяйствах всех категории, в том числе:</t>
  </si>
  <si>
    <t>в ценах соответствующих лет; млн. рублей</t>
  </si>
  <si>
    <t>тыс. кв. м общей площади</t>
  </si>
  <si>
    <t>Реальные распологаемые денежные доходы населения</t>
  </si>
  <si>
    <t>% г/г</t>
  </si>
  <si>
    <t>Численность населения с денежными доходами ниже прожиточного минимума к общей численности населения</t>
  </si>
  <si>
    <t>Номинальная начисленная среднемесячная заработная плата работников организаций</t>
  </si>
  <si>
    <t>руб/мес</t>
  </si>
  <si>
    <t>Темп роста номинальной начисленной среднемесячная заработная плата работников организаций</t>
  </si>
  <si>
    <t>Общая численность безработных граждан</t>
  </si>
  <si>
    <t>Фонд заработной платы работников организаций</t>
  </si>
  <si>
    <t>Темп роста фонда заработной платы работников организаций</t>
  </si>
  <si>
    <t>4. Инвестиции и строительство</t>
  </si>
  <si>
    <t>5. Денежные доходы населения</t>
  </si>
  <si>
    <t>6. Труд и занятость</t>
  </si>
  <si>
    <t>7. Развитие социальной сферы</t>
  </si>
  <si>
    <t>УТВЕРЖДЕН</t>
  </si>
  <si>
    <t>распоряжением администрации</t>
  </si>
  <si>
    <t>Минераловодского муниципального округа</t>
  </si>
  <si>
    <t>Ставропольского края</t>
  </si>
  <si>
    <t>I часть</t>
  </si>
  <si>
    <t>от __.12.2024 № ___-р</t>
  </si>
  <si>
    <r>
      <rPr>
        <sz val="14"/>
        <rFont val="Times New Roman"/>
        <family val="1"/>
        <charset val="204"/>
      </rPr>
      <t>Прогноз социально-экономического развития Минераловодского муниципального округа Ставропольского края на период до 2036 года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</si>
  <si>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%  к предыду-щему году в действующих ценах</t>
  </si>
  <si>
    <t>% к предыду-щему году в сопоставимых ценах</t>
  </si>
  <si>
    <t>%  к предыду-щему году в сопоставимых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</si>
</sst>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8" fillId="0" borderId="1" xfId="0" applyFont="1" applyFill="1" applyBorder="1" applyAlignment="1" applyProtection="1">
      <alignment horizontal="centerContinuous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shrinkToFi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 shrinkToFit="1"/>
    </xf>
    <xf numFmtId="164" fontId="15" fillId="0" borderId="1" xfId="0" applyNumberFormat="1" applyFont="1" applyFill="1" applyBorder="1" applyAlignment="1" applyProtection="1">
      <alignment horizontal="center" vertical="top" wrapText="1"/>
    </xf>
    <xf numFmtId="164" fontId="15" fillId="0" borderId="1" xfId="0" applyNumberFormat="1" applyFont="1" applyFill="1" applyBorder="1" applyAlignment="1">
      <alignment horizontal="center" vertical="top" wrapText="1" shrinkToFit="1"/>
    </xf>
    <xf numFmtId="4" fontId="15" fillId="0" borderId="1" xfId="0" applyNumberFormat="1" applyFont="1" applyFill="1" applyBorder="1" applyAlignment="1" applyProtection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abSelected="1" topLeftCell="A64" zoomScaleNormal="100" workbookViewId="0">
      <selection activeCell="P54" sqref="P54"/>
    </sheetView>
  </sheetViews>
  <sheetFormatPr defaultRowHeight="15" x14ac:dyDescent="0.25"/>
  <cols>
    <col min="1" max="1" width="4.28515625" style="4" customWidth="1"/>
    <col min="2" max="2" width="26.5703125" style="1" customWidth="1"/>
    <col min="3" max="3" width="15.140625" style="1" customWidth="1"/>
    <col min="4" max="4" width="9.7109375" style="1" customWidth="1"/>
    <col min="5" max="5" width="9.28515625" style="1" customWidth="1"/>
    <col min="6" max="6" width="9.85546875" style="1" customWidth="1"/>
    <col min="7" max="7" width="10" style="1" customWidth="1"/>
    <col min="8" max="8" width="10.140625" style="1" customWidth="1"/>
    <col min="9" max="9" width="9.42578125" style="1" customWidth="1"/>
    <col min="10" max="10" width="10.28515625" style="1" customWidth="1"/>
    <col min="11" max="11" width="10.42578125" style="1" customWidth="1"/>
    <col min="12" max="12" width="9.5703125" style="1" customWidth="1"/>
    <col min="13" max="13" width="10.5703125" style="1" customWidth="1"/>
    <col min="14" max="14" width="10.140625" style="1" bestFit="1" customWidth="1"/>
    <col min="15" max="15" width="10.7109375" style="1" customWidth="1"/>
    <col min="16" max="257" width="8.7109375" style="1"/>
    <col min="258" max="258" width="78.5703125" style="1" customWidth="1"/>
    <col min="259" max="259" width="43.42578125" style="1" customWidth="1"/>
    <col min="260" max="268" width="13.7109375" style="1" customWidth="1"/>
    <col min="269" max="269" width="79.28515625" style="1" customWidth="1"/>
    <col min="270" max="513" width="8.7109375" style="1"/>
    <col min="514" max="514" width="78.5703125" style="1" customWidth="1"/>
    <col min="515" max="515" width="43.42578125" style="1" customWidth="1"/>
    <col min="516" max="524" width="13.7109375" style="1" customWidth="1"/>
    <col min="525" max="525" width="79.28515625" style="1" customWidth="1"/>
    <col min="526" max="769" width="8.7109375" style="1"/>
    <col min="770" max="770" width="78.5703125" style="1" customWidth="1"/>
    <col min="771" max="771" width="43.42578125" style="1" customWidth="1"/>
    <col min="772" max="780" width="13.7109375" style="1" customWidth="1"/>
    <col min="781" max="781" width="79.28515625" style="1" customWidth="1"/>
    <col min="782" max="1025" width="8.7109375" style="1"/>
    <col min="1026" max="1026" width="78.5703125" style="1" customWidth="1"/>
    <col min="1027" max="1027" width="43.42578125" style="1" customWidth="1"/>
    <col min="1028" max="1036" width="13.7109375" style="1" customWidth="1"/>
    <col min="1037" max="1037" width="79.28515625" style="1" customWidth="1"/>
    <col min="1038" max="1281" width="8.7109375" style="1"/>
    <col min="1282" max="1282" width="78.5703125" style="1" customWidth="1"/>
    <col min="1283" max="1283" width="43.42578125" style="1" customWidth="1"/>
    <col min="1284" max="1292" width="13.7109375" style="1" customWidth="1"/>
    <col min="1293" max="1293" width="79.28515625" style="1" customWidth="1"/>
    <col min="1294" max="1537" width="8.7109375" style="1"/>
    <col min="1538" max="1538" width="78.5703125" style="1" customWidth="1"/>
    <col min="1539" max="1539" width="43.42578125" style="1" customWidth="1"/>
    <col min="1540" max="1548" width="13.7109375" style="1" customWidth="1"/>
    <col min="1549" max="1549" width="79.28515625" style="1" customWidth="1"/>
    <col min="1550" max="1793" width="8.7109375" style="1"/>
    <col min="1794" max="1794" width="78.5703125" style="1" customWidth="1"/>
    <col min="1795" max="1795" width="43.42578125" style="1" customWidth="1"/>
    <col min="1796" max="1804" width="13.7109375" style="1" customWidth="1"/>
    <col min="1805" max="1805" width="79.28515625" style="1" customWidth="1"/>
    <col min="1806" max="2049" width="8.7109375" style="1"/>
    <col min="2050" max="2050" width="78.5703125" style="1" customWidth="1"/>
    <col min="2051" max="2051" width="43.42578125" style="1" customWidth="1"/>
    <col min="2052" max="2060" width="13.7109375" style="1" customWidth="1"/>
    <col min="2061" max="2061" width="79.28515625" style="1" customWidth="1"/>
    <col min="2062" max="2305" width="8.7109375" style="1"/>
    <col min="2306" max="2306" width="78.5703125" style="1" customWidth="1"/>
    <col min="2307" max="2307" width="43.42578125" style="1" customWidth="1"/>
    <col min="2308" max="2316" width="13.7109375" style="1" customWidth="1"/>
    <col min="2317" max="2317" width="79.28515625" style="1" customWidth="1"/>
    <col min="2318" max="2561" width="8.7109375" style="1"/>
    <col min="2562" max="2562" width="78.5703125" style="1" customWidth="1"/>
    <col min="2563" max="2563" width="43.42578125" style="1" customWidth="1"/>
    <col min="2564" max="2572" width="13.7109375" style="1" customWidth="1"/>
    <col min="2573" max="2573" width="79.28515625" style="1" customWidth="1"/>
    <col min="2574" max="2817" width="8.7109375" style="1"/>
    <col min="2818" max="2818" width="78.5703125" style="1" customWidth="1"/>
    <col min="2819" max="2819" width="43.42578125" style="1" customWidth="1"/>
    <col min="2820" max="2828" width="13.7109375" style="1" customWidth="1"/>
    <col min="2829" max="2829" width="79.28515625" style="1" customWidth="1"/>
    <col min="2830" max="3073" width="8.7109375" style="1"/>
    <col min="3074" max="3074" width="78.5703125" style="1" customWidth="1"/>
    <col min="3075" max="3075" width="43.42578125" style="1" customWidth="1"/>
    <col min="3076" max="3084" width="13.7109375" style="1" customWidth="1"/>
    <col min="3085" max="3085" width="79.28515625" style="1" customWidth="1"/>
    <col min="3086" max="3329" width="8.7109375" style="1"/>
    <col min="3330" max="3330" width="78.5703125" style="1" customWidth="1"/>
    <col min="3331" max="3331" width="43.42578125" style="1" customWidth="1"/>
    <col min="3332" max="3340" width="13.7109375" style="1" customWidth="1"/>
    <col min="3341" max="3341" width="79.28515625" style="1" customWidth="1"/>
    <col min="3342" max="3585" width="8.7109375" style="1"/>
    <col min="3586" max="3586" width="78.5703125" style="1" customWidth="1"/>
    <col min="3587" max="3587" width="43.42578125" style="1" customWidth="1"/>
    <col min="3588" max="3596" width="13.7109375" style="1" customWidth="1"/>
    <col min="3597" max="3597" width="79.28515625" style="1" customWidth="1"/>
    <col min="3598" max="3841" width="8.7109375" style="1"/>
    <col min="3842" max="3842" width="78.5703125" style="1" customWidth="1"/>
    <col min="3843" max="3843" width="43.42578125" style="1" customWidth="1"/>
    <col min="3844" max="3852" width="13.7109375" style="1" customWidth="1"/>
    <col min="3853" max="3853" width="79.28515625" style="1" customWidth="1"/>
    <col min="3854" max="4097" width="8.7109375" style="1"/>
    <col min="4098" max="4098" width="78.5703125" style="1" customWidth="1"/>
    <col min="4099" max="4099" width="43.42578125" style="1" customWidth="1"/>
    <col min="4100" max="4108" width="13.7109375" style="1" customWidth="1"/>
    <col min="4109" max="4109" width="79.28515625" style="1" customWidth="1"/>
    <col min="4110" max="4353" width="8.7109375" style="1"/>
    <col min="4354" max="4354" width="78.5703125" style="1" customWidth="1"/>
    <col min="4355" max="4355" width="43.42578125" style="1" customWidth="1"/>
    <col min="4356" max="4364" width="13.7109375" style="1" customWidth="1"/>
    <col min="4365" max="4365" width="79.28515625" style="1" customWidth="1"/>
    <col min="4366" max="4609" width="8.7109375" style="1"/>
    <col min="4610" max="4610" width="78.5703125" style="1" customWidth="1"/>
    <col min="4611" max="4611" width="43.42578125" style="1" customWidth="1"/>
    <col min="4612" max="4620" width="13.7109375" style="1" customWidth="1"/>
    <col min="4621" max="4621" width="79.28515625" style="1" customWidth="1"/>
    <col min="4622" max="4865" width="8.7109375" style="1"/>
    <col min="4866" max="4866" width="78.5703125" style="1" customWidth="1"/>
    <col min="4867" max="4867" width="43.42578125" style="1" customWidth="1"/>
    <col min="4868" max="4876" width="13.7109375" style="1" customWidth="1"/>
    <col min="4877" max="4877" width="79.28515625" style="1" customWidth="1"/>
    <col min="4878" max="5121" width="8.7109375" style="1"/>
    <col min="5122" max="5122" width="78.5703125" style="1" customWidth="1"/>
    <col min="5123" max="5123" width="43.42578125" style="1" customWidth="1"/>
    <col min="5124" max="5132" width="13.7109375" style="1" customWidth="1"/>
    <col min="5133" max="5133" width="79.28515625" style="1" customWidth="1"/>
    <col min="5134" max="5377" width="8.7109375" style="1"/>
    <col min="5378" max="5378" width="78.5703125" style="1" customWidth="1"/>
    <col min="5379" max="5379" width="43.42578125" style="1" customWidth="1"/>
    <col min="5380" max="5388" width="13.7109375" style="1" customWidth="1"/>
    <col min="5389" max="5389" width="79.28515625" style="1" customWidth="1"/>
    <col min="5390" max="5633" width="8.7109375" style="1"/>
    <col min="5634" max="5634" width="78.5703125" style="1" customWidth="1"/>
    <col min="5635" max="5635" width="43.42578125" style="1" customWidth="1"/>
    <col min="5636" max="5644" width="13.7109375" style="1" customWidth="1"/>
    <col min="5645" max="5645" width="79.28515625" style="1" customWidth="1"/>
    <col min="5646" max="5889" width="8.7109375" style="1"/>
    <col min="5890" max="5890" width="78.5703125" style="1" customWidth="1"/>
    <col min="5891" max="5891" width="43.42578125" style="1" customWidth="1"/>
    <col min="5892" max="5900" width="13.7109375" style="1" customWidth="1"/>
    <col min="5901" max="5901" width="79.28515625" style="1" customWidth="1"/>
    <col min="5902" max="6145" width="8.7109375" style="1"/>
    <col min="6146" max="6146" width="78.5703125" style="1" customWidth="1"/>
    <col min="6147" max="6147" width="43.42578125" style="1" customWidth="1"/>
    <col min="6148" max="6156" width="13.7109375" style="1" customWidth="1"/>
    <col min="6157" max="6157" width="79.28515625" style="1" customWidth="1"/>
    <col min="6158" max="6401" width="8.7109375" style="1"/>
    <col min="6402" max="6402" width="78.5703125" style="1" customWidth="1"/>
    <col min="6403" max="6403" width="43.42578125" style="1" customWidth="1"/>
    <col min="6404" max="6412" width="13.7109375" style="1" customWidth="1"/>
    <col min="6413" max="6413" width="79.28515625" style="1" customWidth="1"/>
    <col min="6414" max="6657" width="8.7109375" style="1"/>
    <col min="6658" max="6658" width="78.5703125" style="1" customWidth="1"/>
    <col min="6659" max="6659" width="43.42578125" style="1" customWidth="1"/>
    <col min="6660" max="6668" width="13.7109375" style="1" customWidth="1"/>
    <col min="6669" max="6669" width="79.28515625" style="1" customWidth="1"/>
    <col min="6670" max="6913" width="8.7109375" style="1"/>
    <col min="6914" max="6914" width="78.5703125" style="1" customWidth="1"/>
    <col min="6915" max="6915" width="43.42578125" style="1" customWidth="1"/>
    <col min="6916" max="6924" width="13.7109375" style="1" customWidth="1"/>
    <col min="6925" max="6925" width="79.28515625" style="1" customWidth="1"/>
    <col min="6926" max="7169" width="8.7109375" style="1"/>
    <col min="7170" max="7170" width="78.5703125" style="1" customWidth="1"/>
    <col min="7171" max="7171" width="43.42578125" style="1" customWidth="1"/>
    <col min="7172" max="7180" width="13.7109375" style="1" customWidth="1"/>
    <col min="7181" max="7181" width="79.28515625" style="1" customWidth="1"/>
    <col min="7182" max="7425" width="8.7109375" style="1"/>
    <col min="7426" max="7426" width="78.5703125" style="1" customWidth="1"/>
    <col min="7427" max="7427" width="43.42578125" style="1" customWidth="1"/>
    <col min="7428" max="7436" width="13.7109375" style="1" customWidth="1"/>
    <col min="7437" max="7437" width="79.28515625" style="1" customWidth="1"/>
    <col min="7438" max="7681" width="8.7109375" style="1"/>
    <col min="7682" max="7682" width="78.5703125" style="1" customWidth="1"/>
    <col min="7683" max="7683" width="43.42578125" style="1" customWidth="1"/>
    <col min="7684" max="7692" width="13.7109375" style="1" customWidth="1"/>
    <col min="7693" max="7693" width="79.28515625" style="1" customWidth="1"/>
    <col min="7694" max="7937" width="8.7109375" style="1"/>
    <col min="7938" max="7938" width="78.5703125" style="1" customWidth="1"/>
    <col min="7939" max="7939" width="43.42578125" style="1" customWidth="1"/>
    <col min="7940" max="7948" width="13.7109375" style="1" customWidth="1"/>
    <col min="7949" max="7949" width="79.28515625" style="1" customWidth="1"/>
    <col min="7950" max="8193" width="8.7109375" style="1"/>
    <col min="8194" max="8194" width="78.5703125" style="1" customWidth="1"/>
    <col min="8195" max="8195" width="43.42578125" style="1" customWidth="1"/>
    <col min="8196" max="8204" width="13.7109375" style="1" customWidth="1"/>
    <col min="8205" max="8205" width="79.28515625" style="1" customWidth="1"/>
    <col min="8206" max="8449" width="8.7109375" style="1"/>
    <col min="8450" max="8450" width="78.5703125" style="1" customWidth="1"/>
    <col min="8451" max="8451" width="43.42578125" style="1" customWidth="1"/>
    <col min="8452" max="8460" width="13.7109375" style="1" customWidth="1"/>
    <col min="8461" max="8461" width="79.28515625" style="1" customWidth="1"/>
    <col min="8462" max="8705" width="8.7109375" style="1"/>
    <col min="8706" max="8706" width="78.5703125" style="1" customWidth="1"/>
    <col min="8707" max="8707" width="43.42578125" style="1" customWidth="1"/>
    <col min="8708" max="8716" width="13.7109375" style="1" customWidth="1"/>
    <col min="8717" max="8717" width="79.28515625" style="1" customWidth="1"/>
    <col min="8718" max="8961" width="8.7109375" style="1"/>
    <col min="8962" max="8962" width="78.5703125" style="1" customWidth="1"/>
    <col min="8963" max="8963" width="43.42578125" style="1" customWidth="1"/>
    <col min="8964" max="8972" width="13.7109375" style="1" customWidth="1"/>
    <col min="8973" max="8973" width="79.28515625" style="1" customWidth="1"/>
    <col min="8974" max="9217" width="8.7109375" style="1"/>
    <col min="9218" max="9218" width="78.5703125" style="1" customWidth="1"/>
    <col min="9219" max="9219" width="43.42578125" style="1" customWidth="1"/>
    <col min="9220" max="9228" width="13.7109375" style="1" customWidth="1"/>
    <col min="9229" max="9229" width="79.28515625" style="1" customWidth="1"/>
    <col min="9230" max="9473" width="8.7109375" style="1"/>
    <col min="9474" max="9474" width="78.5703125" style="1" customWidth="1"/>
    <col min="9475" max="9475" width="43.42578125" style="1" customWidth="1"/>
    <col min="9476" max="9484" width="13.7109375" style="1" customWidth="1"/>
    <col min="9485" max="9485" width="79.28515625" style="1" customWidth="1"/>
    <col min="9486" max="9729" width="8.7109375" style="1"/>
    <col min="9730" max="9730" width="78.5703125" style="1" customWidth="1"/>
    <col min="9731" max="9731" width="43.42578125" style="1" customWidth="1"/>
    <col min="9732" max="9740" width="13.7109375" style="1" customWidth="1"/>
    <col min="9741" max="9741" width="79.28515625" style="1" customWidth="1"/>
    <col min="9742" max="9985" width="8.7109375" style="1"/>
    <col min="9986" max="9986" width="78.5703125" style="1" customWidth="1"/>
    <col min="9987" max="9987" width="43.42578125" style="1" customWidth="1"/>
    <col min="9988" max="9996" width="13.7109375" style="1" customWidth="1"/>
    <col min="9997" max="9997" width="79.28515625" style="1" customWidth="1"/>
    <col min="9998" max="10241" width="8.7109375" style="1"/>
    <col min="10242" max="10242" width="78.5703125" style="1" customWidth="1"/>
    <col min="10243" max="10243" width="43.42578125" style="1" customWidth="1"/>
    <col min="10244" max="10252" width="13.7109375" style="1" customWidth="1"/>
    <col min="10253" max="10253" width="79.28515625" style="1" customWidth="1"/>
    <col min="10254" max="10497" width="8.7109375" style="1"/>
    <col min="10498" max="10498" width="78.5703125" style="1" customWidth="1"/>
    <col min="10499" max="10499" width="43.42578125" style="1" customWidth="1"/>
    <col min="10500" max="10508" width="13.7109375" style="1" customWidth="1"/>
    <col min="10509" max="10509" width="79.28515625" style="1" customWidth="1"/>
    <col min="10510" max="10753" width="8.7109375" style="1"/>
    <col min="10754" max="10754" width="78.5703125" style="1" customWidth="1"/>
    <col min="10755" max="10755" width="43.42578125" style="1" customWidth="1"/>
    <col min="10756" max="10764" width="13.7109375" style="1" customWidth="1"/>
    <col min="10765" max="10765" width="79.28515625" style="1" customWidth="1"/>
    <col min="10766" max="11009" width="8.7109375" style="1"/>
    <col min="11010" max="11010" width="78.5703125" style="1" customWidth="1"/>
    <col min="11011" max="11011" width="43.42578125" style="1" customWidth="1"/>
    <col min="11012" max="11020" width="13.7109375" style="1" customWidth="1"/>
    <col min="11021" max="11021" width="79.28515625" style="1" customWidth="1"/>
    <col min="11022" max="11265" width="8.7109375" style="1"/>
    <col min="11266" max="11266" width="78.5703125" style="1" customWidth="1"/>
    <col min="11267" max="11267" width="43.42578125" style="1" customWidth="1"/>
    <col min="11268" max="11276" width="13.7109375" style="1" customWidth="1"/>
    <col min="11277" max="11277" width="79.28515625" style="1" customWidth="1"/>
    <col min="11278" max="11521" width="8.7109375" style="1"/>
    <col min="11522" max="11522" width="78.5703125" style="1" customWidth="1"/>
    <col min="11523" max="11523" width="43.42578125" style="1" customWidth="1"/>
    <col min="11524" max="11532" width="13.7109375" style="1" customWidth="1"/>
    <col min="11533" max="11533" width="79.28515625" style="1" customWidth="1"/>
    <col min="11534" max="11777" width="8.7109375" style="1"/>
    <col min="11778" max="11778" width="78.5703125" style="1" customWidth="1"/>
    <col min="11779" max="11779" width="43.42578125" style="1" customWidth="1"/>
    <col min="11780" max="11788" width="13.7109375" style="1" customWidth="1"/>
    <col min="11789" max="11789" width="79.28515625" style="1" customWidth="1"/>
    <col min="11790" max="12033" width="8.7109375" style="1"/>
    <col min="12034" max="12034" width="78.5703125" style="1" customWidth="1"/>
    <col min="12035" max="12035" width="43.42578125" style="1" customWidth="1"/>
    <col min="12036" max="12044" width="13.7109375" style="1" customWidth="1"/>
    <col min="12045" max="12045" width="79.28515625" style="1" customWidth="1"/>
    <col min="12046" max="12289" width="8.7109375" style="1"/>
    <col min="12290" max="12290" width="78.5703125" style="1" customWidth="1"/>
    <col min="12291" max="12291" width="43.42578125" style="1" customWidth="1"/>
    <col min="12292" max="12300" width="13.7109375" style="1" customWidth="1"/>
    <col min="12301" max="12301" width="79.28515625" style="1" customWidth="1"/>
    <col min="12302" max="12545" width="8.7109375" style="1"/>
    <col min="12546" max="12546" width="78.5703125" style="1" customWidth="1"/>
    <col min="12547" max="12547" width="43.42578125" style="1" customWidth="1"/>
    <col min="12548" max="12556" width="13.7109375" style="1" customWidth="1"/>
    <col min="12557" max="12557" width="79.28515625" style="1" customWidth="1"/>
    <col min="12558" max="12801" width="8.7109375" style="1"/>
    <col min="12802" max="12802" width="78.5703125" style="1" customWidth="1"/>
    <col min="12803" max="12803" width="43.42578125" style="1" customWidth="1"/>
    <col min="12804" max="12812" width="13.7109375" style="1" customWidth="1"/>
    <col min="12813" max="12813" width="79.28515625" style="1" customWidth="1"/>
    <col min="12814" max="13057" width="8.7109375" style="1"/>
    <col min="13058" max="13058" width="78.5703125" style="1" customWidth="1"/>
    <col min="13059" max="13059" width="43.42578125" style="1" customWidth="1"/>
    <col min="13060" max="13068" width="13.7109375" style="1" customWidth="1"/>
    <col min="13069" max="13069" width="79.28515625" style="1" customWidth="1"/>
    <col min="13070" max="13313" width="8.7109375" style="1"/>
    <col min="13314" max="13314" width="78.5703125" style="1" customWidth="1"/>
    <col min="13315" max="13315" width="43.42578125" style="1" customWidth="1"/>
    <col min="13316" max="13324" width="13.7109375" style="1" customWidth="1"/>
    <col min="13325" max="13325" width="79.28515625" style="1" customWidth="1"/>
    <col min="13326" max="13569" width="8.7109375" style="1"/>
    <col min="13570" max="13570" width="78.5703125" style="1" customWidth="1"/>
    <col min="13571" max="13571" width="43.42578125" style="1" customWidth="1"/>
    <col min="13572" max="13580" width="13.7109375" style="1" customWidth="1"/>
    <col min="13581" max="13581" width="79.28515625" style="1" customWidth="1"/>
    <col min="13582" max="13825" width="8.7109375" style="1"/>
    <col min="13826" max="13826" width="78.5703125" style="1" customWidth="1"/>
    <col min="13827" max="13827" width="43.42578125" style="1" customWidth="1"/>
    <col min="13828" max="13836" width="13.7109375" style="1" customWidth="1"/>
    <col min="13837" max="13837" width="79.28515625" style="1" customWidth="1"/>
    <col min="13838" max="14081" width="8.7109375" style="1"/>
    <col min="14082" max="14082" width="78.5703125" style="1" customWidth="1"/>
    <col min="14083" max="14083" width="43.42578125" style="1" customWidth="1"/>
    <col min="14084" max="14092" width="13.7109375" style="1" customWidth="1"/>
    <col min="14093" max="14093" width="79.28515625" style="1" customWidth="1"/>
    <col min="14094" max="14337" width="8.7109375" style="1"/>
    <col min="14338" max="14338" width="78.5703125" style="1" customWidth="1"/>
    <col min="14339" max="14339" width="43.42578125" style="1" customWidth="1"/>
    <col min="14340" max="14348" width="13.7109375" style="1" customWidth="1"/>
    <col min="14349" max="14349" width="79.28515625" style="1" customWidth="1"/>
    <col min="14350" max="14593" width="8.7109375" style="1"/>
    <col min="14594" max="14594" width="78.5703125" style="1" customWidth="1"/>
    <col min="14595" max="14595" width="43.42578125" style="1" customWidth="1"/>
    <col min="14596" max="14604" width="13.7109375" style="1" customWidth="1"/>
    <col min="14605" max="14605" width="79.28515625" style="1" customWidth="1"/>
    <col min="14606" max="14849" width="8.7109375" style="1"/>
    <col min="14850" max="14850" width="78.5703125" style="1" customWidth="1"/>
    <col min="14851" max="14851" width="43.42578125" style="1" customWidth="1"/>
    <col min="14852" max="14860" width="13.7109375" style="1" customWidth="1"/>
    <col min="14861" max="14861" width="79.28515625" style="1" customWidth="1"/>
    <col min="14862" max="15105" width="8.7109375" style="1"/>
    <col min="15106" max="15106" width="78.5703125" style="1" customWidth="1"/>
    <col min="15107" max="15107" width="43.42578125" style="1" customWidth="1"/>
    <col min="15108" max="15116" width="13.7109375" style="1" customWidth="1"/>
    <col min="15117" max="15117" width="79.28515625" style="1" customWidth="1"/>
    <col min="15118" max="15361" width="8.7109375" style="1"/>
    <col min="15362" max="15362" width="78.5703125" style="1" customWidth="1"/>
    <col min="15363" max="15363" width="43.42578125" style="1" customWidth="1"/>
    <col min="15364" max="15372" width="13.7109375" style="1" customWidth="1"/>
    <col min="15373" max="15373" width="79.28515625" style="1" customWidth="1"/>
    <col min="15374" max="15617" width="8.7109375" style="1"/>
    <col min="15618" max="15618" width="78.5703125" style="1" customWidth="1"/>
    <col min="15619" max="15619" width="43.42578125" style="1" customWidth="1"/>
    <col min="15620" max="15628" width="13.7109375" style="1" customWidth="1"/>
    <col min="15629" max="15629" width="79.28515625" style="1" customWidth="1"/>
    <col min="15630" max="15873" width="8.7109375" style="1"/>
    <col min="15874" max="15874" width="78.5703125" style="1" customWidth="1"/>
    <col min="15875" max="15875" width="43.42578125" style="1" customWidth="1"/>
    <col min="15876" max="15884" width="13.7109375" style="1" customWidth="1"/>
    <col min="15885" max="15885" width="79.28515625" style="1" customWidth="1"/>
    <col min="15886" max="16129" width="8.7109375" style="1"/>
    <col min="16130" max="16130" width="78.5703125" style="1" customWidth="1"/>
    <col min="16131" max="16131" width="43.42578125" style="1" customWidth="1"/>
    <col min="16132" max="16140" width="13.7109375" style="1" customWidth="1"/>
    <col min="16141" max="16141" width="79.28515625" style="1" customWidth="1"/>
    <col min="16142" max="16381" width="8.7109375" style="1"/>
    <col min="16382" max="16384" width="8.7109375" style="1" customWidth="1"/>
  </cols>
  <sheetData>
    <row r="1" spans="1:15" ht="13.9" customHeight="1" x14ac:dyDescent="0.3">
      <c r="B1" s="3"/>
      <c r="C1" s="3"/>
      <c r="E1" s="7"/>
      <c r="F1" s="7"/>
      <c r="G1" s="10"/>
      <c r="H1" s="9"/>
      <c r="I1" s="10"/>
      <c r="J1" s="10"/>
      <c r="K1" s="10"/>
      <c r="L1" s="10"/>
    </row>
    <row r="2" spans="1:15" ht="18.75" customHeight="1" x14ac:dyDescent="0.3">
      <c r="B2" s="3"/>
      <c r="C2" s="3"/>
      <c r="D2" s="7"/>
      <c r="E2" s="7"/>
      <c r="F2" s="7"/>
      <c r="G2" s="10"/>
      <c r="J2" s="58" t="s">
        <v>84</v>
      </c>
      <c r="K2" s="58"/>
      <c r="L2" s="58"/>
      <c r="M2" s="58"/>
      <c r="N2" s="58"/>
      <c r="O2" s="58"/>
    </row>
    <row r="3" spans="1:15" ht="18.75" customHeight="1" x14ac:dyDescent="0.3">
      <c r="B3" s="3"/>
      <c r="C3" s="3"/>
      <c r="D3" s="7"/>
      <c r="E3" s="7"/>
      <c r="F3" s="7"/>
      <c r="G3" s="10"/>
      <c r="J3" s="58" t="s">
        <v>85</v>
      </c>
      <c r="K3" s="58"/>
      <c r="L3" s="58"/>
      <c r="M3" s="58"/>
      <c r="N3" s="58"/>
      <c r="O3" s="58"/>
    </row>
    <row r="4" spans="1:15" ht="17.25" customHeight="1" x14ac:dyDescent="0.3">
      <c r="B4" s="3"/>
      <c r="C4" s="3"/>
      <c r="D4" s="7"/>
      <c r="E4" s="7"/>
      <c r="F4" s="7"/>
      <c r="G4" s="10"/>
      <c r="J4" s="58" t="s">
        <v>86</v>
      </c>
      <c r="K4" s="58"/>
      <c r="L4" s="58"/>
      <c r="M4" s="58"/>
      <c r="N4" s="59"/>
      <c r="O4" s="59"/>
    </row>
    <row r="5" spans="1:15" ht="19.5" customHeight="1" x14ac:dyDescent="0.3">
      <c r="B5" s="3"/>
      <c r="C5" s="3"/>
      <c r="D5" s="7"/>
      <c r="E5" s="7"/>
      <c r="F5" s="7"/>
      <c r="G5" s="10"/>
      <c r="J5" s="60" t="s">
        <v>87</v>
      </c>
      <c r="K5" s="60"/>
      <c r="L5" s="60"/>
      <c r="M5" s="60"/>
      <c r="N5" s="60"/>
    </row>
    <row r="6" spans="1:15" ht="18.75" customHeight="1" x14ac:dyDescent="0.3">
      <c r="B6" s="3"/>
      <c r="C6" s="3"/>
      <c r="D6" s="7"/>
      <c r="E6" s="7"/>
      <c r="F6" s="7"/>
      <c r="G6" s="10"/>
      <c r="J6" s="58" t="s">
        <v>89</v>
      </c>
      <c r="K6" s="58"/>
      <c r="L6" s="58"/>
      <c r="M6" s="58"/>
      <c r="N6" s="58"/>
      <c r="O6" s="58"/>
    </row>
    <row r="7" spans="1:15" ht="13.9" customHeight="1" x14ac:dyDescent="0.3">
      <c r="B7" s="3"/>
      <c r="C7" s="3"/>
      <c r="D7" s="7"/>
      <c r="E7" s="7"/>
      <c r="F7" s="7"/>
      <c r="G7" s="10"/>
      <c r="H7" s="10"/>
      <c r="I7" s="10"/>
      <c r="J7" s="10"/>
      <c r="K7" s="10"/>
      <c r="L7" s="10"/>
    </row>
    <row r="8" spans="1:15" ht="33.75" customHeight="1" x14ac:dyDescent="0.25">
      <c r="B8" s="57" t="s">
        <v>90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</row>
    <row r="9" spans="1:15" ht="16.5" customHeight="1" x14ac:dyDescent="0.25">
      <c r="B9" s="11"/>
      <c r="C9" s="11"/>
      <c r="D9" s="11"/>
      <c r="E9" s="50" t="s">
        <v>88</v>
      </c>
      <c r="F9" s="50"/>
      <c r="G9" s="11"/>
      <c r="H9" s="11"/>
      <c r="I9" s="11"/>
      <c r="J9" s="11"/>
      <c r="K9" s="11"/>
      <c r="L9" s="11"/>
      <c r="M9" s="11"/>
      <c r="N9" s="11"/>
      <c r="O9" s="11"/>
    </row>
    <row r="11" spans="1:15" s="2" customFormat="1" ht="14.25" x14ac:dyDescent="0.2">
      <c r="A11" s="54" t="s">
        <v>53</v>
      </c>
      <c r="B11" s="55" t="s">
        <v>0</v>
      </c>
      <c r="C11" s="55" t="s">
        <v>1</v>
      </c>
      <c r="D11" s="12" t="s">
        <v>4</v>
      </c>
      <c r="E11" s="13" t="s">
        <v>4</v>
      </c>
      <c r="F11" s="12" t="s">
        <v>5</v>
      </c>
      <c r="G11" s="51" t="s">
        <v>6</v>
      </c>
      <c r="H11" s="52"/>
      <c r="I11" s="52"/>
      <c r="J11" s="52"/>
      <c r="K11" s="52"/>
      <c r="L11" s="52"/>
      <c r="M11" s="52"/>
      <c r="N11" s="52"/>
      <c r="O11" s="53"/>
    </row>
    <row r="12" spans="1:15" s="2" customFormat="1" ht="15" customHeight="1" x14ac:dyDescent="0.2">
      <c r="A12" s="54"/>
      <c r="B12" s="55"/>
      <c r="C12" s="55"/>
      <c r="D12" s="55">
        <v>2022</v>
      </c>
      <c r="E12" s="55">
        <v>2023</v>
      </c>
      <c r="F12" s="55">
        <v>2024</v>
      </c>
      <c r="G12" s="51">
        <v>2025</v>
      </c>
      <c r="H12" s="52"/>
      <c r="I12" s="53"/>
      <c r="J12" s="51">
        <v>2026</v>
      </c>
      <c r="K12" s="52"/>
      <c r="L12" s="53"/>
      <c r="M12" s="51">
        <v>2027</v>
      </c>
      <c r="N12" s="52"/>
      <c r="O12" s="53"/>
    </row>
    <row r="13" spans="1:15" s="2" customFormat="1" ht="30" x14ac:dyDescent="0.2">
      <c r="A13" s="54"/>
      <c r="B13" s="55"/>
      <c r="C13" s="55"/>
      <c r="D13" s="55"/>
      <c r="E13" s="55"/>
      <c r="F13" s="56"/>
      <c r="G13" s="8" t="s">
        <v>55</v>
      </c>
      <c r="H13" s="8" t="s">
        <v>54</v>
      </c>
      <c r="I13" s="8" t="s">
        <v>56</v>
      </c>
      <c r="J13" s="8" t="s">
        <v>55</v>
      </c>
      <c r="K13" s="8" t="s">
        <v>54</v>
      </c>
      <c r="L13" s="8" t="s">
        <v>56</v>
      </c>
      <c r="M13" s="8" t="s">
        <v>55</v>
      </c>
      <c r="N13" s="8" t="s">
        <v>54</v>
      </c>
      <c r="O13" s="8" t="s">
        <v>56</v>
      </c>
    </row>
    <row r="14" spans="1:15" s="2" customFormat="1" ht="15" customHeight="1" x14ac:dyDescent="0.25">
      <c r="A14" s="14">
        <v>1</v>
      </c>
      <c r="B14" s="20">
        <v>2</v>
      </c>
      <c r="C14" s="20">
        <v>3</v>
      </c>
      <c r="D14" s="20">
        <v>4</v>
      </c>
      <c r="E14" s="20">
        <v>5</v>
      </c>
      <c r="F14" s="15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</row>
    <row r="15" spans="1:15" s="2" customFormat="1" ht="15" customHeight="1" x14ac:dyDescent="0.2">
      <c r="A15" s="16"/>
      <c r="B15" s="22" t="s">
        <v>8</v>
      </c>
      <c r="C15" s="2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s="2" customFormat="1" ht="25.5" x14ac:dyDescent="0.2">
      <c r="A16" s="8"/>
      <c r="B16" s="22" t="s">
        <v>9</v>
      </c>
      <c r="C16" s="2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s="2" customFormat="1" x14ac:dyDescent="0.2">
      <c r="A17" s="8">
        <v>1</v>
      </c>
      <c r="B17" s="24" t="s">
        <v>10</v>
      </c>
      <c r="C17" s="23" t="s">
        <v>2</v>
      </c>
      <c r="D17" s="8">
        <v>132.4</v>
      </c>
      <c r="E17" s="8">
        <v>130.87</v>
      </c>
      <c r="F17" s="8">
        <v>130</v>
      </c>
      <c r="G17" s="8">
        <v>129.9</v>
      </c>
      <c r="H17" s="8">
        <v>129.9</v>
      </c>
      <c r="I17" s="8">
        <v>129.9</v>
      </c>
      <c r="J17" s="8">
        <v>129.80000000000001</v>
      </c>
      <c r="K17" s="8">
        <v>129.80000000000001</v>
      </c>
      <c r="L17" s="8">
        <v>129.80000000000001</v>
      </c>
      <c r="M17" s="8">
        <v>129.69999999999999</v>
      </c>
      <c r="N17" s="8">
        <v>129.69999999999999</v>
      </c>
      <c r="O17" s="8">
        <v>129.69999999999999</v>
      </c>
    </row>
    <row r="18" spans="1:15" s="2" customFormat="1" ht="38.25" x14ac:dyDescent="0.2">
      <c r="A18" s="8">
        <v>2</v>
      </c>
      <c r="B18" s="24" t="s">
        <v>11</v>
      </c>
      <c r="C18" s="23" t="s">
        <v>12</v>
      </c>
      <c r="D18" s="8">
        <v>73.900000000000006</v>
      </c>
      <c r="E18" s="8">
        <v>74.239999999999995</v>
      </c>
      <c r="F18" s="8">
        <v>74.58</v>
      </c>
      <c r="G18" s="8">
        <v>74.91</v>
      </c>
      <c r="H18" s="8">
        <v>74.91</v>
      </c>
      <c r="I18" s="8">
        <v>74.91</v>
      </c>
      <c r="J18" s="8">
        <v>75.23</v>
      </c>
      <c r="K18" s="8">
        <v>75.23</v>
      </c>
      <c r="L18" s="8">
        <v>75.23</v>
      </c>
      <c r="M18" s="8">
        <v>75.55</v>
      </c>
      <c r="N18" s="8">
        <v>75.55</v>
      </c>
      <c r="O18" s="8">
        <v>75.55</v>
      </c>
    </row>
    <row r="19" spans="1:15" s="2" customFormat="1" ht="43.5" customHeight="1" x14ac:dyDescent="0.2">
      <c r="A19" s="8">
        <v>3</v>
      </c>
      <c r="B19" s="24" t="s">
        <v>13</v>
      </c>
      <c r="C19" s="23" t="s">
        <v>57</v>
      </c>
      <c r="D19" s="8">
        <v>9.6999999999999993</v>
      </c>
      <c r="E19" s="8">
        <v>8.6999999999999993</v>
      </c>
      <c r="F19" s="8">
        <v>9.8000000000000007</v>
      </c>
      <c r="G19" s="8">
        <v>9.6999999999999993</v>
      </c>
      <c r="H19" s="8">
        <v>9.6999999999999993</v>
      </c>
      <c r="I19" s="8">
        <v>9.6999999999999993</v>
      </c>
      <c r="J19" s="8">
        <v>9.6</v>
      </c>
      <c r="K19" s="8">
        <v>9.6</v>
      </c>
      <c r="L19" s="8">
        <v>9.6</v>
      </c>
      <c r="M19" s="8">
        <v>9.5</v>
      </c>
      <c r="N19" s="8">
        <v>9.5</v>
      </c>
      <c r="O19" s="8">
        <v>9.5</v>
      </c>
    </row>
    <row r="20" spans="1:15" s="2" customFormat="1" ht="37.5" customHeight="1" x14ac:dyDescent="0.2">
      <c r="A20" s="8">
        <v>4</v>
      </c>
      <c r="B20" s="24" t="s">
        <v>14</v>
      </c>
      <c r="C20" s="23" t="s">
        <v>58</v>
      </c>
      <c r="D20" s="8">
        <v>13.6</v>
      </c>
      <c r="E20" s="8">
        <v>13</v>
      </c>
      <c r="F20" s="8">
        <v>12.8</v>
      </c>
      <c r="G20" s="8">
        <v>12.7</v>
      </c>
      <c r="H20" s="8">
        <v>12.7</v>
      </c>
      <c r="I20" s="8">
        <v>12.7</v>
      </c>
      <c r="J20" s="8">
        <v>12.6</v>
      </c>
      <c r="K20" s="8">
        <v>12.6</v>
      </c>
      <c r="L20" s="8">
        <v>12.6</v>
      </c>
      <c r="M20" s="8">
        <v>12.5</v>
      </c>
      <c r="N20" s="8">
        <v>12.5</v>
      </c>
      <c r="O20" s="8">
        <v>12.5</v>
      </c>
    </row>
    <row r="21" spans="1:15" s="2" customFormat="1" ht="25.5" x14ac:dyDescent="0.2">
      <c r="A21" s="8">
        <v>5</v>
      </c>
      <c r="B21" s="24" t="s">
        <v>15</v>
      </c>
      <c r="C21" s="23" t="s">
        <v>59</v>
      </c>
      <c r="D21" s="8">
        <v>-3.4</v>
      </c>
      <c r="E21" s="8">
        <v>-0.56999999999999995</v>
      </c>
      <c r="F21" s="8">
        <v>-0.4</v>
      </c>
      <c r="G21" s="8">
        <v>-0.4</v>
      </c>
      <c r="H21" s="8">
        <v>-0.4</v>
      </c>
      <c r="I21" s="8">
        <v>-0.4</v>
      </c>
      <c r="J21" s="8">
        <v>-0.39</v>
      </c>
      <c r="K21" s="8">
        <v>-0.39</v>
      </c>
      <c r="L21" s="8">
        <v>-0.39</v>
      </c>
      <c r="M21" s="8">
        <v>-0.38</v>
      </c>
      <c r="N21" s="8">
        <v>-0.38</v>
      </c>
      <c r="O21" s="8">
        <v>-0.38</v>
      </c>
    </row>
    <row r="22" spans="1:15" s="2" customFormat="1" ht="15.75" customHeight="1" x14ac:dyDescent="0.2">
      <c r="A22" s="8">
        <v>6</v>
      </c>
      <c r="B22" s="25" t="s">
        <v>60</v>
      </c>
      <c r="C22" s="26" t="s">
        <v>61</v>
      </c>
      <c r="D22" s="8">
        <v>-0.76</v>
      </c>
      <c r="E22" s="8">
        <v>-0.27</v>
      </c>
      <c r="F22" s="8">
        <v>-0.42</v>
      </c>
      <c r="G22" s="8">
        <v>-0.35</v>
      </c>
      <c r="H22" s="8">
        <v>-0.35</v>
      </c>
      <c r="I22" s="8">
        <v>-0.35</v>
      </c>
      <c r="J22" s="8">
        <v>-0.3</v>
      </c>
      <c r="K22" s="8">
        <v>-0.3</v>
      </c>
      <c r="L22" s="8">
        <v>-0.3</v>
      </c>
      <c r="M22" s="8">
        <v>-0.28000000000000003</v>
      </c>
      <c r="N22" s="8">
        <v>-0.28000000000000003</v>
      </c>
      <c r="O22" s="8">
        <v>-0.28000000000000003</v>
      </c>
    </row>
    <row r="23" spans="1:15" s="2" customFormat="1" ht="25.5" x14ac:dyDescent="0.2">
      <c r="A23" s="17"/>
      <c r="B23" s="27" t="s">
        <v>16</v>
      </c>
      <c r="C23" s="26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s="2" customFormat="1" ht="25.5" x14ac:dyDescent="0.2">
      <c r="A24" s="17"/>
      <c r="B24" s="27" t="s">
        <v>19</v>
      </c>
      <c r="C24" s="26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s="2" customFormat="1" ht="78" customHeight="1" x14ac:dyDescent="0.2">
      <c r="A25" s="8">
        <v>7</v>
      </c>
      <c r="B25" s="24" t="s">
        <v>62</v>
      </c>
      <c r="C25" s="23" t="s">
        <v>3</v>
      </c>
      <c r="D25" s="38">
        <v>19535.830000000002</v>
      </c>
      <c r="E25" s="39">
        <v>23977.040000000001</v>
      </c>
      <c r="F25" s="38">
        <v>26182.93</v>
      </c>
      <c r="G25" s="38">
        <v>27439.71</v>
      </c>
      <c r="H25" s="38">
        <v>27675.35</v>
      </c>
      <c r="I25" s="38">
        <v>27675.35</v>
      </c>
      <c r="J25" s="38">
        <v>28372.66</v>
      </c>
      <c r="K25" s="38">
        <v>28727.02</v>
      </c>
      <c r="L25" s="38">
        <v>28727.02</v>
      </c>
      <c r="M25" s="39">
        <v>29706.17</v>
      </c>
      <c r="N25" s="38">
        <v>29761.19</v>
      </c>
      <c r="O25" s="38">
        <v>29761.19</v>
      </c>
    </row>
    <row r="26" spans="1:15" s="2" customFormat="1" ht="63.75" x14ac:dyDescent="0.2">
      <c r="A26" s="8">
        <v>8</v>
      </c>
      <c r="B26" s="25" t="s">
        <v>63</v>
      </c>
      <c r="C26" s="26" t="s">
        <v>18</v>
      </c>
      <c r="D26" s="38">
        <v>109.32</v>
      </c>
      <c r="E26" s="38">
        <v>122.73</v>
      </c>
      <c r="F26" s="38">
        <v>109.2</v>
      </c>
      <c r="G26" s="38">
        <v>104.8</v>
      </c>
      <c r="H26" s="38">
        <v>105.7</v>
      </c>
      <c r="I26" s="38">
        <v>105.7</v>
      </c>
      <c r="J26" s="38">
        <v>103.4</v>
      </c>
      <c r="K26" s="38">
        <v>103.8</v>
      </c>
      <c r="L26" s="38">
        <v>103.8</v>
      </c>
      <c r="M26" s="38">
        <v>104.7</v>
      </c>
      <c r="N26" s="38">
        <v>103.6</v>
      </c>
      <c r="O26" s="38">
        <v>103.6</v>
      </c>
    </row>
    <row r="27" spans="1:15" s="2" customFormat="1" ht="39" customHeight="1" x14ac:dyDescent="0.2">
      <c r="A27" s="18"/>
      <c r="B27" s="27" t="s">
        <v>64</v>
      </c>
      <c r="C27" s="2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s="2" customFormat="1" ht="103.5" customHeight="1" x14ac:dyDescent="0.2">
      <c r="A28" s="8">
        <v>9</v>
      </c>
      <c r="B28" s="25" t="s">
        <v>65</v>
      </c>
      <c r="C28" s="26" t="s">
        <v>39</v>
      </c>
      <c r="D28" s="38">
        <v>1100.33</v>
      </c>
      <c r="E28" s="38">
        <v>1246.8699999999999</v>
      </c>
      <c r="F28" s="38">
        <v>1317.94</v>
      </c>
      <c r="G28" s="38">
        <v>1443.15</v>
      </c>
      <c r="H28" s="38">
        <v>1443.15</v>
      </c>
      <c r="I28" s="38">
        <v>1443.15</v>
      </c>
      <c r="J28" s="38">
        <v>1496.54</v>
      </c>
      <c r="K28" s="38">
        <v>1496.54</v>
      </c>
      <c r="L28" s="38">
        <v>1496.54</v>
      </c>
      <c r="M28" s="38">
        <v>1553.41</v>
      </c>
      <c r="N28" s="38">
        <v>1553.41</v>
      </c>
      <c r="O28" s="38">
        <v>1553.41</v>
      </c>
    </row>
    <row r="29" spans="1:15" s="2" customFormat="1" ht="52.5" customHeight="1" x14ac:dyDescent="0.2">
      <c r="A29" s="8">
        <v>10</v>
      </c>
      <c r="B29" s="25" t="s">
        <v>66</v>
      </c>
      <c r="C29" s="26" t="s">
        <v>91</v>
      </c>
      <c r="D29" s="38">
        <v>96.66</v>
      </c>
      <c r="E29" s="38">
        <v>113.32</v>
      </c>
      <c r="F29" s="38">
        <v>105.7</v>
      </c>
      <c r="G29" s="38">
        <v>109.5</v>
      </c>
      <c r="H29" s="38">
        <v>109.5</v>
      </c>
      <c r="I29" s="38">
        <v>109.5</v>
      </c>
      <c r="J29" s="38">
        <v>103.7</v>
      </c>
      <c r="K29" s="38">
        <v>103.7</v>
      </c>
      <c r="L29" s="38">
        <v>103.7</v>
      </c>
      <c r="M29" s="38">
        <v>103.8</v>
      </c>
      <c r="N29" s="38">
        <v>103.8</v>
      </c>
      <c r="O29" s="38">
        <v>103.8</v>
      </c>
    </row>
    <row r="30" spans="1:15" s="2" customFormat="1" x14ac:dyDescent="0.2">
      <c r="A30" s="17"/>
      <c r="B30" s="27" t="s">
        <v>20</v>
      </c>
      <c r="C30" s="2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s="2" customFormat="1" ht="25.5" x14ac:dyDescent="0.2">
      <c r="A31" s="8">
        <v>11</v>
      </c>
      <c r="B31" s="24" t="s">
        <v>21</v>
      </c>
      <c r="C31" s="23" t="s">
        <v>67</v>
      </c>
      <c r="D31" s="40">
        <v>5207.8999999999996</v>
      </c>
      <c r="E31" s="41">
        <v>6749.1</v>
      </c>
      <c r="F31" s="41">
        <v>6715</v>
      </c>
      <c r="G31" s="41">
        <v>7095.75</v>
      </c>
      <c r="H31" s="41">
        <v>7129.33</v>
      </c>
      <c r="I31" s="41">
        <v>7129.33</v>
      </c>
      <c r="J31" s="41">
        <v>7397.46</v>
      </c>
      <c r="K31" s="41">
        <v>7447.29</v>
      </c>
      <c r="L31" s="41">
        <v>7447.29</v>
      </c>
      <c r="M31" s="41">
        <v>7824.49</v>
      </c>
      <c r="N31" s="41">
        <v>7742.22</v>
      </c>
      <c r="O31" s="41">
        <v>7742.22</v>
      </c>
    </row>
    <row r="32" spans="1:15" s="2" customFormat="1" ht="56.25" customHeight="1" x14ac:dyDescent="0.2">
      <c r="A32" s="8">
        <v>12</v>
      </c>
      <c r="B32" s="24" t="s">
        <v>22</v>
      </c>
      <c r="C32" s="23" t="s">
        <v>92</v>
      </c>
      <c r="D32" s="40">
        <v>108.17</v>
      </c>
      <c r="E32" s="41">
        <f>E31/D31/97.7*10000</f>
        <v>132.64432157562061</v>
      </c>
      <c r="F32" s="41">
        <f>F31/E31/107.6*10000</f>
        <v>92.467237405025884</v>
      </c>
      <c r="G32" s="41">
        <f>G31/F31/105.1*10000</f>
        <v>100.54247523721335</v>
      </c>
      <c r="H32" s="41">
        <f>H31/F31/105.6*10000</f>
        <v>100.53997721067715</v>
      </c>
      <c r="I32" s="41">
        <v>100.54</v>
      </c>
      <c r="J32" s="41">
        <v>100.24</v>
      </c>
      <c r="K32" s="41">
        <f>K31/I31/104.3*10000</f>
        <v>100.15329447014139</v>
      </c>
      <c r="L32" s="41">
        <v>100.15</v>
      </c>
      <c r="M32" s="41">
        <v>100.54</v>
      </c>
      <c r="N32" s="41">
        <f>N31/L31/103.8*10000</f>
        <v>100.15436658392019</v>
      </c>
      <c r="O32" s="41">
        <v>100.15</v>
      </c>
    </row>
    <row r="33" spans="1:15" s="2" customFormat="1" ht="38.25" x14ac:dyDescent="0.2">
      <c r="A33" s="17"/>
      <c r="B33" s="25" t="s">
        <v>68</v>
      </c>
      <c r="C33" s="26"/>
      <c r="D33" s="40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5" s="2" customFormat="1" x14ac:dyDescent="0.2">
      <c r="A34" s="8">
        <v>13</v>
      </c>
      <c r="B34" s="24" t="s">
        <v>23</v>
      </c>
      <c r="C34" s="23" t="s">
        <v>67</v>
      </c>
      <c r="D34" s="40">
        <v>4555.3</v>
      </c>
      <c r="E34" s="41">
        <v>6188.8</v>
      </c>
      <c r="F34" s="41">
        <v>6170</v>
      </c>
      <c r="G34" s="41">
        <f>F34*105.8%</f>
        <v>6527.8600000000006</v>
      </c>
      <c r="H34" s="41">
        <f>F34*106.3%</f>
        <v>6558.71</v>
      </c>
      <c r="I34" s="41">
        <v>6558.71</v>
      </c>
      <c r="J34" s="41">
        <v>6808.56</v>
      </c>
      <c r="K34" s="41">
        <f>I34*104.5%</f>
        <v>6853.8519499999993</v>
      </c>
      <c r="L34" s="41">
        <v>6853.85</v>
      </c>
      <c r="M34" s="41">
        <v>7210.26</v>
      </c>
      <c r="N34" s="41">
        <v>7128.01</v>
      </c>
      <c r="O34" s="41">
        <v>7128.01</v>
      </c>
    </row>
    <row r="35" spans="1:15" s="2" customFormat="1" ht="51" x14ac:dyDescent="0.2">
      <c r="A35" s="8">
        <v>14</v>
      </c>
      <c r="B35" s="24" t="s">
        <v>25</v>
      </c>
      <c r="C35" s="23" t="s">
        <v>92</v>
      </c>
      <c r="D35" s="40">
        <v>73.2</v>
      </c>
      <c r="E35" s="41">
        <f>E34/D34/92.1*10000</f>
        <v>147.51284331601377</v>
      </c>
      <c r="F35" s="41">
        <f>F34/E34/105.5*10000</f>
        <v>94.498791885785408</v>
      </c>
      <c r="G35" s="41">
        <f>G34/F34/105.8*10000</f>
        <v>100</v>
      </c>
      <c r="H35" s="41">
        <f>H34/F34/106.3*10000</f>
        <v>100</v>
      </c>
      <c r="I35" s="41">
        <v>100</v>
      </c>
      <c r="J35" s="41">
        <v>100</v>
      </c>
      <c r="K35" s="41">
        <f>K34/I34/104.5*10000</f>
        <v>99.999999999999986</v>
      </c>
      <c r="L35" s="41">
        <v>100</v>
      </c>
      <c r="M35" s="41">
        <v>100</v>
      </c>
      <c r="N35" s="41">
        <f>N34/L34/104*10000</f>
        <v>100.00008417503695</v>
      </c>
      <c r="O35" s="41">
        <v>100</v>
      </c>
    </row>
    <row r="36" spans="1:15" s="2" customFormat="1" x14ac:dyDescent="0.2">
      <c r="A36" s="8">
        <v>15</v>
      </c>
      <c r="B36" s="24" t="s">
        <v>26</v>
      </c>
      <c r="C36" s="23" t="s">
        <v>67</v>
      </c>
      <c r="D36" s="40">
        <v>652.6</v>
      </c>
      <c r="E36" s="41">
        <v>560.32000000000005</v>
      </c>
      <c r="F36" s="41">
        <v>545</v>
      </c>
      <c r="G36" s="41">
        <f>F36*104.2%</f>
        <v>567.89</v>
      </c>
      <c r="H36" s="41">
        <f>F36*104.7%</f>
        <v>570.61500000000001</v>
      </c>
      <c r="I36" s="41">
        <v>570.62</v>
      </c>
      <c r="J36" s="41">
        <v>588.9</v>
      </c>
      <c r="K36" s="41">
        <v>593.44000000000005</v>
      </c>
      <c r="L36" s="41">
        <v>593.44000000000005</v>
      </c>
      <c r="M36" s="41">
        <v>614.22</v>
      </c>
      <c r="N36" s="41">
        <v>614.21</v>
      </c>
      <c r="O36" s="41">
        <v>614.22</v>
      </c>
    </row>
    <row r="37" spans="1:15" s="2" customFormat="1" ht="51" x14ac:dyDescent="0.2">
      <c r="A37" s="8">
        <v>16</v>
      </c>
      <c r="B37" s="24" t="s">
        <v>27</v>
      </c>
      <c r="C37" s="23" t="s">
        <v>92</v>
      </c>
      <c r="D37" s="40">
        <v>110.7</v>
      </c>
      <c r="E37" s="41">
        <f>E36/D36/105*10000</f>
        <v>81.771084161522424</v>
      </c>
      <c r="F37" s="41">
        <f>F36/E36/110.2*10000</f>
        <v>88.263020042475063</v>
      </c>
      <c r="G37" s="41">
        <f>G36/F36/104.2*10000</f>
        <v>100</v>
      </c>
      <c r="H37" s="41">
        <f>H36/F36/104.7*10000</f>
        <v>99.999999999999986</v>
      </c>
      <c r="I37" s="41">
        <v>100</v>
      </c>
      <c r="J37" s="41">
        <v>100</v>
      </c>
      <c r="K37" s="41">
        <f>K36/I36/104*10000</f>
        <v>99.999191163188215</v>
      </c>
      <c r="L37" s="41">
        <v>100</v>
      </c>
      <c r="M37" s="41">
        <v>100</v>
      </c>
      <c r="N37" s="41">
        <f>N36/L36/103.5*10000</f>
        <v>99.9999348757364</v>
      </c>
      <c r="O37" s="41">
        <v>100</v>
      </c>
    </row>
    <row r="38" spans="1:15" s="2" customFormat="1" ht="25.5" x14ac:dyDescent="0.2">
      <c r="A38" s="17"/>
      <c r="B38" s="27" t="s">
        <v>29</v>
      </c>
      <c r="C38" s="2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s="2" customFormat="1" ht="38.25" x14ac:dyDescent="0.2">
      <c r="A39" s="8">
        <v>17</v>
      </c>
      <c r="B39" s="24" t="s">
        <v>30</v>
      </c>
      <c r="C39" s="23" t="s">
        <v>69</v>
      </c>
      <c r="D39" s="38">
        <v>15502.75</v>
      </c>
      <c r="E39" s="38">
        <v>22679.919999999998</v>
      </c>
      <c r="F39" s="38">
        <v>24494.31</v>
      </c>
      <c r="G39" s="38">
        <v>25792.51</v>
      </c>
      <c r="H39" s="38">
        <v>25841.5</v>
      </c>
      <c r="I39" s="42">
        <v>25841.5</v>
      </c>
      <c r="J39" s="38">
        <v>26875.8</v>
      </c>
      <c r="K39" s="38">
        <v>27004.37</v>
      </c>
      <c r="L39" s="42">
        <v>27004.37</v>
      </c>
      <c r="M39" s="38">
        <v>28327.09</v>
      </c>
      <c r="N39" s="38">
        <v>28111.55</v>
      </c>
      <c r="O39" s="42">
        <v>28111.55</v>
      </c>
    </row>
    <row r="40" spans="1:15" s="2" customFormat="1" ht="51" x14ac:dyDescent="0.2">
      <c r="A40" s="8">
        <v>18</v>
      </c>
      <c r="B40" s="24" t="s">
        <v>30</v>
      </c>
      <c r="C40" s="23" t="s">
        <v>93</v>
      </c>
      <c r="D40" s="38">
        <v>100</v>
      </c>
      <c r="E40" s="38">
        <v>147</v>
      </c>
      <c r="F40" s="38">
        <v>108</v>
      </c>
      <c r="G40" s="38">
        <v>105.3</v>
      </c>
      <c r="H40" s="38">
        <v>105.5</v>
      </c>
      <c r="I40" s="42">
        <v>105.5</v>
      </c>
      <c r="J40" s="38">
        <v>104.2</v>
      </c>
      <c r="K40" s="38">
        <v>104.5</v>
      </c>
      <c r="L40" s="42">
        <v>104.5</v>
      </c>
      <c r="M40" s="38">
        <v>105.4</v>
      </c>
      <c r="N40" s="38">
        <v>104.1</v>
      </c>
      <c r="O40" s="42">
        <v>104.1</v>
      </c>
    </row>
    <row r="41" spans="1:15" s="2" customFormat="1" ht="25.5" x14ac:dyDescent="0.2">
      <c r="A41" s="8">
        <v>19</v>
      </c>
      <c r="B41" s="24" t="s">
        <v>31</v>
      </c>
      <c r="C41" s="23" t="s">
        <v>67</v>
      </c>
      <c r="D41" s="8">
        <v>339.88</v>
      </c>
      <c r="E41" s="8">
        <v>609.54999999999995</v>
      </c>
      <c r="F41" s="49">
        <f>SUM(E41*F42/100)</f>
        <v>658.31399999999996</v>
      </c>
      <c r="G41" s="49">
        <f>SUM(F41*G42/100)</f>
        <v>693.20464199999992</v>
      </c>
      <c r="H41" s="49">
        <f>SUM(F41*H42/100)</f>
        <v>694.52126999999996</v>
      </c>
      <c r="I41" s="49">
        <f>SUM(F41*I42/100)</f>
        <v>694.52126999999996</v>
      </c>
      <c r="J41" s="49">
        <f>SUM(G41*J42/100)</f>
        <v>722.31923696399997</v>
      </c>
      <c r="K41" s="49">
        <f>SUM(H41*K42/100)</f>
        <v>725.77472714999999</v>
      </c>
      <c r="L41" s="49">
        <f>SUM(I41*L42/100)</f>
        <v>725.77472714999999</v>
      </c>
      <c r="M41" s="49">
        <f t="shared" ref="M41:O41" si="0">SUM(J41*M42/100)</f>
        <v>761.32447576005598</v>
      </c>
      <c r="N41" s="49">
        <f t="shared" si="0"/>
        <v>755.53149096314996</v>
      </c>
      <c r="O41" s="49">
        <f t="shared" si="0"/>
        <v>755.53149096314996</v>
      </c>
    </row>
    <row r="42" spans="1:15" s="2" customFormat="1" ht="51" x14ac:dyDescent="0.2">
      <c r="A42" s="8">
        <v>20</v>
      </c>
      <c r="B42" s="24" t="s">
        <v>31</v>
      </c>
      <c r="C42" s="23" t="s">
        <v>93</v>
      </c>
      <c r="D42" s="8">
        <v>162.69999999999999</v>
      </c>
      <c r="E42" s="8">
        <v>179.3</v>
      </c>
      <c r="F42" s="38">
        <v>108</v>
      </c>
      <c r="G42" s="38">
        <v>105.3</v>
      </c>
      <c r="H42" s="38">
        <v>105.5</v>
      </c>
      <c r="I42" s="42">
        <v>105.5</v>
      </c>
      <c r="J42" s="38">
        <v>104.2</v>
      </c>
      <c r="K42" s="38">
        <v>104.5</v>
      </c>
      <c r="L42" s="42">
        <v>104.5</v>
      </c>
      <c r="M42" s="38">
        <v>105.4</v>
      </c>
      <c r="N42" s="38">
        <v>104.1</v>
      </c>
      <c r="O42" s="42">
        <v>104.1</v>
      </c>
    </row>
    <row r="43" spans="1:15" s="2" customFormat="1" ht="25.5" x14ac:dyDescent="0.2">
      <c r="A43" s="8"/>
      <c r="B43" s="27" t="s">
        <v>32</v>
      </c>
      <c r="C43" s="26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s="2" customFormat="1" ht="25.5" x14ac:dyDescent="0.2">
      <c r="A44" s="8">
        <v>21</v>
      </c>
      <c r="B44" s="24" t="s">
        <v>33</v>
      </c>
      <c r="C44" s="23" t="s">
        <v>67</v>
      </c>
      <c r="D44" s="38">
        <v>3935.8</v>
      </c>
      <c r="E44" s="38">
        <v>4520.07</v>
      </c>
      <c r="F44" s="39">
        <f>SUM(E44*F45/100)</f>
        <v>4895.2358099999992</v>
      </c>
      <c r="G44" s="39">
        <f>SUM(F44*G45/100)</f>
        <v>5262.3784957499993</v>
      </c>
      <c r="H44" s="39">
        <f>SUM(F44*H45/100)</f>
        <v>5281.9594389899994</v>
      </c>
      <c r="I44" s="42">
        <v>5281.96</v>
      </c>
      <c r="J44" s="39">
        <v>5472.87</v>
      </c>
      <c r="K44" s="39">
        <f>SUM(I44*K45/100)</f>
        <v>5519.6481999999996</v>
      </c>
      <c r="L44" s="42">
        <v>5519.65</v>
      </c>
      <c r="M44" s="39">
        <v>5746.52</v>
      </c>
      <c r="N44" s="39">
        <v>5751.47</v>
      </c>
      <c r="O44" s="42">
        <v>5751.47</v>
      </c>
    </row>
    <row r="45" spans="1:15" s="2" customFormat="1" ht="51" x14ac:dyDescent="0.2">
      <c r="A45" s="8">
        <v>22</v>
      </c>
      <c r="B45" s="24" t="s">
        <v>33</v>
      </c>
      <c r="C45" s="23" t="s">
        <v>92</v>
      </c>
      <c r="D45" s="38">
        <v>123.81</v>
      </c>
      <c r="E45" s="39">
        <v>115</v>
      </c>
      <c r="F45" s="38">
        <v>108.3</v>
      </c>
      <c r="G45" s="38">
        <v>107.5</v>
      </c>
      <c r="H45" s="38">
        <v>107.9</v>
      </c>
      <c r="I45" s="42">
        <v>107.9</v>
      </c>
      <c r="J45" s="38">
        <v>104</v>
      </c>
      <c r="K45" s="38">
        <v>104.5</v>
      </c>
      <c r="L45" s="42">
        <v>104.5</v>
      </c>
      <c r="M45" s="38">
        <v>105</v>
      </c>
      <c r="N45" s="38">
        <v>104.2</v>
      </c>
      <c r="O45" s="42">
        <v>104.2</v>
      </c>
    </row>
    <row r="46" spans="1:15" s="2" customFormat="1" ht="25.5" x14ac:dyDescent="0.2">
      <c r="A46" s="17"/>
      <c r="B46" s="27" t="s">
        <v>80</v>
      </c>
      <c r="C46" s="26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s="2" customFormat="1" ht="38.25" x14ac:dyDescent="0.2">
      <c r="A47" s="19">
        <v>23</v>
      </c>
      <c r="B47" s="28" t="s">
        <v>35</v>
      </c>
      <c r="C47" s="29" t="s">
        <v>69</v>
      </c>
      <c r="D47" s="43">
        <v>13578.25</v>
      </c>
      <c r="E47" s="38">
        <v>18372.27</v>
      </c>
      <c r="F47" s="44">
        <v>19959.400000000001</v>
      </c>
      <c r="G47" s="44">
        <f>F47*109.8%</f>
        <v>21915.421200000001</v>
      </c>
      <c r="H47" s="45">
        <f>F47*109.9%</f>
        <v>21935.3806</v>
      </c>
      <c r="I47" s="45">
        <v>21935.38</v>
      </c>
      <c r="J47" s="44">
        <v>23997.39</v>
      </c>
      <c r="K47" s="45">
        <f>I47*109.7%</f>
        <v>24063.111860000001</v>
      </c>
      <c r="L47" s="45">
        <v>24063.11</v>
      </c>
      <c r="M47" s="44">
        <v>25029.27</v>
      </c>
      <c r="N47" s="45">
        <f>L47*104.4%</f>
        <v>25121.886840000003</v>
      </c>
      <c r="O47" s="45">
        <v>25121.89</v>
      </c>
    </row>
    <row r="48" spans="1:15" s="2" customFormat="1" ht="51" x14ac:dyDescent="0.2">
      <c r="A48" s="19">
        <v>24</v>
      </c>
      <c r="B48" s="28" t="s">
        <v>36</v>
      </c>
      <c r="C48" s="23" t="s">
        <v>92</v>
      </c>
      <c r="D48" s="43">
        <v>122.3</v>
      </c>
      <c r="E48" s="39">
        <f>E47/D47/107.8*10000</f>
        <v>125.51633736248839</v>
      </c>
      <c r="F48" s="44">
        <f>F47/E47/107.4*10000</f>
        <v>101.15337583303614</v>
      </c>
      <c r="G48" s="44">
        <f>G47/F47/107.4*10000</f>
        <v>102.23463687150837</v>
      </c>
      <c r="H48" s="44">
        <f>H47/G47/107.4*10000</f>
        <v>93.194669163164434</v>
      </c>
      <c r="I48" s="44">
        <v>93.19</v>
      </c>
      <c r="J48" s="44">
        <f>J47/I47/105*10000</f>
        <v>104.19084211377758</v>
      </c>
      <c r="K48" s="44">
        <f>K47/J47/105.3*10000</f>
        <v>95.226847926676257</v>
      </c>
      <c r="L48" s="44">
        <v>95.23</v>
      </c>
      <c r="M48" s="44">
        <f>M47/L47/104.3*10000</f>
        <v>99.726853886864873</v>
      </c>
      <c r="N48" s="44">
        <f>N47/M47/104.4*10000</f>
        <v>96.139879429164338</v>
      </c>
      <c r="O48" s="44">
        <v>96.14</v>
      </c>
    </row>
    <row r="49" spans="1:15" s="2" customFormat="1" ht="103.5" customHeight="1" x14ac:dyDescent="0.2">
      <c r="A49" s="19">
        <v>25</v>
      </c>
      <c r="B49" s="30" t="s">
        <v>37</v>
      </c>
      <c r="C49" s="31" t="s">
        <v>17</v>
      </c>
      <c r="D49" s="43">
        <v>4096.46</v>
      </c>
      <c r="E49" s="38">
        <v>5867.4</v>
      </c>
      <c r="F49" s="44">
        <v>13505.3</v>
      </c>
      <c r="G49" s="44">
        <v>14504.69</v>
      </c>
      <c r="H49" s="44">
        <v>14086.03</v>
      </c>
      <c r="I49" s="46">
        <v>14086.03</v>
      </c>
      <c r="J49" s="44">
        <v>15229.93</v>
      </c>
      <c r="K49" s="44">
        <v>14832.59</v>
      </c>
      <c r="L49" s="46">
        <v>14832.59</v>
      </c>
      <c r="M49" s="44">
        <v>15884.81</v>
      </c>
      <c r="N49" s="44">
        <v>15485.22</v>
      </c>
      <c r="O49" s="44">
        <v>15485.22</v>
      </c>
    </row>
    <row r="50" spans="1:15" s="2" customFormat="1" ht="51" x14ac:dyDescent="0.2">
      <c r="A50" s="19">
        <v>26</v>
      </c>
      <c r="B50" s="30" t="s">
        <v>38</v>
      </c>
      <c r="C50" s="31" t="s">
        <v>92</v>
      </c>
      <c r="D50" s="43">
        <v>114.6</v>
      </c>
      <c r="E50" s="38">
        <v>131.28</v>
      </c>
      <c r="F50" s="44">
        <f>F49/E49/107.4*10000</f>
        <v>214.31583367975398</v>
      </c>
      <c r="G50" s="44">
        <f>G49/F49/107.4*10000</f>
        <v>99.99998483249442</v>
      </c>
      <c r="H50" s="44">
        <f>H49/G49/107.4*10000</f>
        <v>90.422368015601577</v>
      </c>
      <c r="I50" s="44">
        <v>90.42</v>
      </c>
      <c r="J50" s="44">
        <f>J49/I49/105*10000</f>
        <v>102.97220180629488</v>
      </c>
      <c r="K50" s="44">
        <f>K49/J49/105.3*10000</f>
        <v>92.489134154679121</v>
      </c>
      <c r="L50" s="44">
        <v>92.49</v>
      </c>
      <c r="M50" s="44">
        <f>M49/L49/104.3*10000</f>
        <v>102.67878568866485</v>
      </c>
      <c r="N50" s="44">
        <f>N49/M49/104.4*10000</f>
        <v>93.375911999555257</v>
      </c>
      <c r="O50" s="44">
        <v>93.38</v>
      </c>
    </row>
    <row r="51" spans="1:15" s="2" customFormat="1" ht="25.5" x14ac:dyDescent="0.2">
      <c r="A51" s="19">
        <v>27</v>
      </c>
      <c r="B51" s="28" t="s">
        <v>28</v>
      </c>
      <c r="C51" s="29" t="s">
        <v>70</v>
      </c>
      <c r="D51" s="42">
        <v>46.23</v>
      </c>
      <c r="E51" s="42">
        <v>65.91</v>
      </c>
      <c r="F51" s="42">
        <v>58.5</v>
      </c>
      <c r="G51" s="42">
        <v>217.82</v>
      </c>
      <c r="H51" s="42">
        <v>218</v>
      </c>
      <c r="I51" s="42">
        <v>218</v>
      </c>
      <c r="J51" s="42">
        <v>52</v>
      </c>
      <c r="K51" s="42">
        <v>52</v>
      </c>
      <c r="L51" s="42">
        <v>52</v>
      </c>
      <c r="M51" s="42">
        <v>89</v>
      </c>
      <c r="N51" s="42">
        <v>90</v>
      </c>
      <c r="O51" s="42">
        <v>90</v>
      </c>
    </row>
    <row r="52" spans="1:15" s="2" customFormat="1" ht="25.5" x14ac:dyDescent="0.2">
      <c r="A52" s="17"/>
      <c r="B52" s="27" t="s">
        <v>81</v>
      </c>
      <c r="C52" s="26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s="2" customFormat="1" ht="25.5" x14ac:dyDescent="0.2">
      <c r="A53" s="21">
        <v>28</v>
      </c>
      <c r="B53" s="25" t="s">
        <v>71</v>
      </c>
      <c r="C53" s="26" t="s">
        <v>72</v>
      </c>
      <c r="D53" s="8">
        <v>102.3</v>
      </c>
      <c r="E53" s="8">
        <v>102.4</v>
      </c>
      <c r="F53" s="8">
        <v>102.5</v>
      </c>
      <c r="G53" s="8">
        <v>102.3</v>
      </c>
      <c r="H53" s="8">
        <v>102.4</v>
      </c>
      <c r="I53" s="8">
        <v>102.4</v>
      </c>
      <c r="J53" s="8">
        <v>102.4</v>
      </c>
      <c r="K53" s="8">
        <v>102.4</v>
      </c>
      <c r="L53" s="8">
        <v>102.4</v>
      </c>
      <c r="M53" s="8">
        <v>102.4</v>
      </c>
      <c r="N53" s="8">
        <v>102.5</v>
      </c>
      <c r="O53" s="8">
        <v>102.5</v>
      </c>
    </row>
    <row r="54" spans="1:15" s="2" customFormat="1" ht="51" x14ac:dyDescent="0.2">
      <c r="A54" s="21">
        <v>29</v>
      </c>
      <c r="B54" s="25" t="s">
        <v>73</v>
      </c>
      <c r="C54" s="26" t="s">
        <v>7</v>
      </c>
      <c r="D54" s="8">
        <v>29.5</v>
      </c>
      <c r="E54" s="8">
        <v>29.7</v>
      </c>
      <c r="F54" s="8">
        <v>29.6</v>
      </c>
      <c r="G54" s="8">
        <v>29.5</v>
      </c>
      <c r="H54" s="8">
        <v>29.5</v>
      </c>
      <c r="I54" s="8">
        <v>29.3</v>
      </c>
      <c r="J54" s="8">
        <v>29.4</v>
      </c>
      <c r="K54" s="8">
        <v>29.4</v>
      </c>
      <c r="L54" s="8">
        <v>29.4</v>
      </c>
      <c r="M54" s="8">
        <v>29.3</v>
      </c>
      <c r="N54" s="8">
        <v>29.3</v>
      </c>
      <c r="O54" s="8">
        <v>29.3</v>
      </c>
    </row>
    <row r="55" spans="1:15" s="2" customFormat="1" x14ac:dyDescent="0.2">
      <c r="A55" s="17"/>
      <c r="B55" s="27" t="s">
        <v>82</v>
      </c>
      <c r="C55" s="26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s="2" customFormat="1" ht="38.25" x14ac:dyDescent="0.2">
      <c r="A56" s="8">
        <v>30</v>
      </c>
      <c r="B56" s="32" t="s">
        <v>74</v>
      </c>
      <c r="C56" s="33" t="s">
        <v>75</v>
      </c>
      <c r="D56" s="38">
        <v>46313.599999999999</v>
      </c>
      <c r="E56" s="47">
        <v>53145.5</v>
      </c>
      <c r="F56" s="47">
        <v>62871.13</v>
      </c>
      <c r="G56" s="47">
        <v>69912.7</v>
      </c>
      <c r="H56" s="47">
        <v>71170.12</v>
      </c>
      <c r="I56" s="47">
        <v>71170.12</v>
      </c>
      <c r="J56" s="47">
        <v>75995.100000000006</v>
      </c>
      <c r="K56" s="47">
        <v>78429.47</v>
      </c>
      <c r="L56" s="47">
        <v>78429.47</v>
      </c>
      <c r="M56" s="47">
        <v>82150.7</v>
      </c>
      <c r="N56" s="47">
        <v>84939.12</v>
      </c>
      <c r="O56" s="47">
        <v>84939.12</v>
      </c>
    </row>
    <row r="57" spans="1:15" s="2" customFormat="1" ht="51" customHeight="1" x14ac:dyDescent="0.2">
      <c r="A57" s="8">
        <v>31</v>
      </c>
      <c r="B57" s="32" t="s">
        <v>76</v>
      </c>
      <c r="C57" s="33" t="s">
        <v>72</v>
      </c>
      <c r="D57" s="38">
        <v>114.3</v>
      </c>
      <c r="E57" s="47">
        <v>114.4</v>
      </c>
      <c r="F57" s="47">
        <v>118.3</v>
      </c>
      <c r="G57" s="47">
        <v>111.2</v>
      </c>
      <c r="H57" s="47">
        <v>113.2</v>
      </c>
      <c r="I57" s="47">
        <v>113.2</v>
      </c>
      <c r="J57" s="47">
        <v>108.7</v>
      </c>
      <c r="K57" s="47">
        <v>110.2</v>
      </c>
      <c r="L57" s="47">
        <v>110.2</v>
      </c>
      <c r="M57" s="47">
        <v>108.1</v>
      </c>
      <c r="N57" s="47">
        <v>108.3</v>
      </c>
      <c r="O57" s="47">
        <v>108.3</v>
      </c>
    </row>
    <row r="58" spans="1:15" s="2" customFormat="1" ht="25.5" x14ac:dyDescent="0.2">
      <c r="A58" s="8">
        <v>32</v>
      </c>
      <c r="B58" s="32" t="s">
        <v>40</v>
      </c>
      <c r="C58" s="34" t="s">
        <v>7</v>
      </c>
      <c r="D58" s="38">
        <v>0.4</v>
      </c>
      <c r="E58" s="47">
        <v>0.25</v>
      </c>
      <c r="F58" s="38">
        <v>0.2</v>
      </c>
      <c r="G58" s="38">
        <v>0.26</v>
      </c>
      <c r="H58" s="38">
        <v>0.24</v>
      </c>
      <c r="I58" s="38">
        <v>0.24</v>
      </c>
      <c r="J58" s="38">
        <v>0.26</v>
      </c>
      <c r="K58" s="38">
        <v>0.24</v>
      </c>
      <c r="L58" s="38">
        <v>0.24</v>
      </c>
      <c r="M58" s="38">
        <v>0.26</v>
      </c>
      <c r="N58" s="38">
        <v>0.24</v>
      </c>
      <c r="O58" s="38">
        <v>0.24</v>
      </c>
    </row>
    <row r="59" spans="1:15" s="2" customFormat="1" ht="25.5" x14ac:dyDescent="0.2">
      <c r="A59" s="8">
        <v>33</v>
      </c>
      <c r="B59" s="32" t="s">
        <v>77</v>
      </c>
      <c r="C59" s="33" t="s">
        <v>34</v>
      </c>
      <c r="D59" s="38">
        <v>20.94</v>
      </c>
      <c r="E59" s="47">
        <v>20.73</v>
      </c>
      <c r="F59" s="47">
        <v>20.72</v>
      </c>
      <c r="G59" s="47">
        <v>19.7</v>
      </c>
      <c r="H59" s="47">
        <v>19.8</v>
      </c>
      <c r="I59" s="47">
        <v>19.8</v>
      </c>
      <c r="J59" s="47">
        <v>19.2</v>
      </c>
      <c r="K59" s="47">
        <v>19.239999999999998</v>
      </c>
      <c r="L59" s="47">
        <v>19.239999999999998</v>
      </c>
      <c r="M59" s="47">
        <v>19.2</v>
      </c>
      <c r="N59" s="47">
        <v>19.100000000000001</v>
      </c>
      <c r="O59" s="47">
        <v>19.100000000000001</v>
      </c>
    </row>
    <row r="60" spans="1:15" s="2" customFormat="1" ht="67.5" customHeight="1" x14ac:dyDescent="0.2">
      <c r="A60" s="8">
        <v>34</v>
      </c>
      <c r="B60" s="32" t="s">
        <v>41</v>
      </c>
      <c r="C60" s="33" t="s">
        <v>34</v>
      </c>
      <c r="D60" s="38">
        <v>0.31</v>
      </c>
      <c r="E60" s="47">
        <v>0.19</v>
      </c>
      <c r="F60" s="38">
        <v>0.14000000000000001</v>
      </c>
      <c r="G60" s="38">
        <v>0.2</v>
      </c>
      <c r="H60" s="38">
        <v>0.18</v>
      </c>
      <c r="I60" s="38">
        <v>0.18</v>
      </c>
      <c r="J60" s="38">
        <v>0.2</v>
      </c>
      <c r="K60" s="38">
        <v>0.18</v>
      </c>
      <c r="L60" s="38">
        <v>0.18</v>
      </c>
      <c r="M60" s="38">
        <v>0.2</v>
      </c>
      <c r="N60" s="38">
        <v>0.18</v>
      </c>
      <c r="O60" s="38">
        <v>0.18</v>
      </c>
    </row>
    <row r="61" spans="1:15" s="2" customFormat="1" ht="25.5" x14ac:dyDescent="0.2">
      <c r="A61" s="8">
        <v>35</v>
      </c>
      <c r="B61" s="32" t="s">
        <v>78</v>
      </c>
      <c r="C61" s="33" t="s">
        <v>24</v>
      </c>
      <c r="D61" s="38">
        <v>13151.9</v>
      </c>
      <c r="E61" s="47">
        <v>15286.7</v>
      </c>
      <c r="F61" s="47">
        <v>18084.169999999998</v>
      </c>
      <c r="G61" s="47">
        <f>F61*G62/100</f>
        <v>20109.597040000001</v>
      </c>
      <c r="H61" s="47">
        <f>F61*H62/100</f>
        <v>20507.448779999999</v>
      </c>
      <c r="I61" s="47">
        <v>20507.45</v>
      </c>
      <c r="J61" s="47">
        <v>21879.24</v>
      </c>
      <c r="K61" s="47">
        <f>I61*K62/100</f>
        <v>22660.732250000001</v>
      </c>
      <c r="L61" s="47">
        <v>22660.73</v>
      </c>
      <c r="M61" s="47">
        <v>23651.46</v>
      </c>
      <c r="N61" s="47">
        <f>L61*N62/100</f>
        <v>24541.570589999999</v>
      </c>
      <c r="O61" s="47">
        <v>24541.57</v>
      </c>
    </row>
    <row r="62" spans="1:15" s="2" customFormat="1" ht="25.5" x14ac:dyDescent="0.2">
      <c r="A62" s="8">
        <v>36</v>
      </c>
      <c r="B62" s="32" t="s">
        <v>79</v>
      </c>
      <c r="C62" s="33" t="s">
        <v>72</v>
      </c>
      <c r="D62" s="38">
        <v>114.3</v>
      </c>
      <c r="E62" s="47">
        <v>114.4</v>
      </c>
      <c r="F62" s="47">
        <v>118.3</v>
      </c>
      <c r="G62" s="47">
        <v>111.2</v>
      </c>
      <c r="H62" s="47">
        <v>113.4</v>
      </c>
      <c r="I62" s="47">
        <v>113.4</v>
      </c>
      <c r="J62" s="47">
        <v>108.8</v>
      </c>
      <c r="K62" s="47">
        <v>110.5</v>
      </c>
      <c r="L62" s="47">
        <v>110.5</v>
      </c>
      <c r="M62" s="47">
        <v>108.1</v>
      </c>
      <c r="N62" s="47">
        <v>108.3</v>
      </c>
      <c r="O62" s="47">
        <v>108.3</v>
      </c>
    </row>
    <row r="63" spans="1:15" s="2" customFormat="1" ht="38.25" x14ac:dyDescent="0.2">
      <c r="A63" s="8">
        <v>37</v>
      </c>
      <c r="B63" s="35" t="s">
        <v>43</v>
      </c>
      <c r="C63" s="36" t="s">
        <v>34</v>
      </c>
      <c r="D63" s="38">
        <v>23.67</v>
      </c>
      <c r="E63" s="42">
        <v>23.97</v>
      </c>
      <c r="F63" s="47">
        <v>24.03</v>
      </c>
      <c r="G63" s="47">
        <f>F63*100.5/100</f>
        <v>24.150150000000004</v>
      </c>
      <c r="H63" s="47">
        <f>F63*100.55/100</f>
        <v>24.162165000000002</v>
      </c>
      <c r="I63" s="47">
        <v>24.16</v>
      </c>
      <c r="J63" s="47">
        <v>24.31</v>
      </c>
      <c r="K63" s="47">
        <f>I63*100.7/100</f>
        <v>24.329120000000003</v>
      </c>
      <c r="L63" s="47">
        <v>24.33</v>
      </c>
      <c r="M63" s="47">
        <v>24.48</v>
      </c>
      <c r="N63" s="47">
        <v>24.53</v>
      </c>
      <c r="O63" s="47">
        <v>24.53</v>
      </c>
    </row>
    <row r="64" spans="1:15" s="2" customFormat="1" x14ac:dyDescent="0.2">
      <c r="A64" s="17"/>
      <c r="B64" s="27" t="s">
        <v>83</v>
      </c>
      <c r="C64" s="26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s="2" customFormat="1" ht="39.75" customHeight="1" x14ac:dyDescent="0.2">
      <c r="A65" s="8">
        <v>38</v>
      </c>
      <c r="B65" s="35" t="s">
        <v>44</v>
      </c>
      <c r="C65" s="31" t="s">
        <v>42</v>
      </c>
      <c r="D65" s="38">
        <v>5908</v>
      </c>
      <c r="E65" s="38">
        <v>6093</v>
      </c>
      <c r="F65" s="42">
        <v>5950</v>
      </c>
      <c r="G65" s="42">
        <v>5800</v>
      </c>
      <c r="H65" s="42">
        <v>5800</v>
      </c>
      <c r="I65" s="42">
        <v>5800</v>
      </c>
      <c r="J65" s="42">
        <v>5800</v>
      </c>
      <c r="K65" s="42">
        <v>5800</v>
      </c>
      <c r="L65" s="42">
        <v>5800</v>
      </c>
      <c r="M65" s="42">
        <v>5800</v>
      </c>
      <c r="N65" s="42">
        <v>5800</v>
      </c>
      <c r="O65" s="42">
        <v>5800</v>
      </c>
    </row>
    <row r="66" spans="1:15" s="2" customFormat="1" x14ac:dyDescent="0.2">
      <c r="A66" s="21"/>
      <c r="B66" s="30" t="s">
        <v>45</v>
      </c>
      <c r="C66" s="37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</row>
    <row r="67" spans="1:15" s="2" customFormat="1" ht="25.5" x14ac:dyDescent="0.2">
      <c r="A67" s="8">
        <v>39</v>
      </c>
      <c r="B67" s="30" t="s">
        <v>46</v>
      </c>
      <c r="C67" s="31" t="s">
        <v>47</v>
      </c>
      <c r="D67" s="38">
        <v>74.790000000000006</v>
      </c>
      <c r="E67" s="48">
        <v>86.2</v>
      </c>
      <c r="F67" s="48">
        <v>86.478227654698244</v>
      </c>
      <c r="G67" s="48">
        <v>86.610558530987007</v>
      </c>
      <c r="H67" s="48">
        <v>86.610558530987007</v>
      </c>
      <c r="I67" s="48">
        <v>86.610558530987007</v>
      </c>
      <c r="J67" s="48">
        <v>86.743295019157088</v>
      </c>
      <c r="K67" s="48">
        <v>86.743295019157088</v>
      </c>
      <c r="L67" s="48">
        <v>86.743295019157088</v>
      </c>
      <c r="M67" s="48">
        <v>86.87643898695319</v>
      </c>
      <c r="N67" s="48">
        <v>86.87643898695319</v>
      </c>
      <c r="O67" s="48">
        <v>86.87643898695319</v>
      </c>
    </row>
    <row r="68" spans="1:15" s="2" customFormat="1" ht="25.5" x14ac:dyDescent="0.2">
      <c r="A68" s="8">
        <v>40</v>
      </c>
      <c r="B68" s="30" t="s">
        <v>48</v>
      </c>
      <c r="C68" s="31" t="s">
        <v>49</v>
      </c>
      <c r="D68" s="38">
        <v>24.53</v>
      </c>
      <c r="E68" s="48">
        <v>25.13</v>
      </c>
      <c r="F68" s="48">
        <v>25.210084033613445</v>
      </c>
      <c r="G68" s="48">
        <v>25.248661055853098</v>
      </c>
      <c r="H68" s="48">
        <v>25.248661055853098</v>
      </c>
      <c r="I68" s="48">
        <v>25.248661055853098</v>
      </c>
      <c r="J68" s="48">
        <v>25.287356321839084</v>
      </c>
      <c r="K68" s="48">
        <v>25.287356321839084</v>
      </c>
      <c r="L68" s="48">
        <v>25.287356321839084</v>
      </c>
      <c r="M68" s="48">
        <v>25.326170376055256</v>
      </c>
      <c r="N68" s="48">
        <v>25.326170376055256</v>
      </c>
      <c r="O68" s="48">
        <v>25.326170376055256</v>
      </c>
    </row>
    <row r="69" spans="1:15" s="2" customFormat="1" ht="25.5" x14ac:dyDescent="0.2">
      <c r="A69" s="8">
        <v>41</v>
      </c>
      <c r="B69" s="30" t="s">
        <v>50</v>
      </c>
      <c r="C69" s="31" t="s">
        <v>49</v>
      </c>
      <c r="D69" s="38">
        <v>16.350000000000001</v>
      </c>
      <c r="E69" s="48">
        <v>16.8</v>
      </c>
      <c r="F69" s="48">
        <v>16.806722689075627</v>
      </c>
      <c r="G69" s="48">
        <v>16.832440703902069</v>
      </c>
      <c r="H69" s="48">
        <v>16.832440703902069</v>
      </c>
      <c r="I69" s="48">
        <v>16.832440703902069</v>
      </c>
      <c r="J69" s="48">
        <v>16.85823754789272</v>
      </c>
      <c r="K69" s="48">
        <v>16.85823754789272</v>
      </c>
      <c r="L69" s="48">
        <v>16.85823754789272</v>
      </c>
      <c r="M69" s="48">
        <v>16.884113584036836</v>
      </c>
      <c r="N69" s="48">
        <v>16.884113584036836</v>
      </c>
      <c r="O69" s="48">
        <v>16.884113584036836</v>
      </c>
    </row>
    <row r="70" spans="1:15" s="2" customFormat="1" ht="43.5" customHeight="1" x14ac:dyDescent="0.2">
      <c r="A70" s="8">
        <v>42</v>
      </c>
      <c r="B70" s="30" t="s">
        <v>51</v>
      </c>
      <c r="C70" s="31" t="s">
        <v>52</v>
      </c>
      <c r="D70" s="38">
        <v>798</v>
      </c>
      <c r="E70" s="38">
        <v>1049</v>
      </c>
      <c r="F70" s="42">
        <v>960</v>
      </c>
      <c r="G70" s="42">
        <v>980</v>
      </c>
      <c r="H70" s="42">
        <v>980</v>
      </c>
      <c r="I70" s="42">
        <v>980</v>
      </c>
      <c r="J70" s="42">
        <v>980</v>
      </c>
      <c r="K70" s="42">
        <v>980</v>
      </c>
      <c r="L70" s="42">
        <v>980</v>
      </c>
      <c r="M70" s="42">
        <v>980</v>
      </c>
      <c r="N70" s="42">
        <v>980</v>
      </c>
      <c r="O70" s="42">
        <v>980</v>
      </c>
    </row>
    <row r="71" spans="1:15" s="2" customFormat="1" ht="12.75" x14ac:dyDescent="0.2">
      <c r="A71" s="5"/>
    </row>
    <row r="72" spans="1:15" s="2" customFormat="1" ht="12.75" x14ac:dyDescent="0.2">
      <c r="A72" s="5"/>
    </row>
    <row r="73" spans="1:15" s="2" customFormat="1" ht="12.75" x14ac:dyDescent="0.2">
      <c r="A73" s="5"/>
    </row>
    <row r="74" spans="1:15" s="2" customFormat="1" ht="12.75" x14ac:dyDescent="0.2">
      <c r="A74" s="5"/>
    </row>
    <row r="75" spans="1:15" s="2" customFormat="1" ht="12.75" x14ac:dyDescent="0.2">
      <c r="A75" s="5"/>
    </row>
    <row r="76" spans="1:15" s="2" customFormat="1" ht="12.75" x14ac:dyDescent="0.2">
      <c r="A76" s="5"/>
    </row>
    <row r="77" spans="1:15" s="2" customFormat="1" ht="12.75" x14ac:dyDescent="0.2">
      <c r="A77" s="5"/>
    </row>
    <row r="78" spans="1:15" s="2" customFormat="1" ht="12.75" x14ac:dyDescent="0.2">
      <c r="A78" s="5"/>
    </row>
    <row r="79" spans="1:15" s="2" customFormat="1" ht="12.75" x14ac:dyDescent="0.2">
      <c r="A79" s="5"/>
    </row>
    <row r="80" spans="1:15" s="2" customFormat="1" ht="12.75" x14ac:dyDescent="0.2">
      <c r="A80" s="5"/>
    </row>
    <row r="81" spans="1:1" s="2" customFormat="1" ht="12.75" x14ac:dyDescent="0.2">
      <c r="A81" s="5"/>
    </row>
    <row r="82" spans="1:1" s="2" customFormat="1" ht="12.75" x14ac:dyDescent="0.2">
      <c r="A82" s="5"/>
    </row>
    <row r="83" spans="1:1" s="2" customFormat="1" ht="12.75" x14ac:dyDescent="0.2">
      <c r="A83" s="5"/>
    </row>
    <row r="84" spans="1:1" s="2" customFormat="1" ht="12.75" x14ac:dyDescent="0.2">
      <c r="A84" s="5"/>
    </row>
    <row r="85" spans="1:1" s="2" customFormat="1" ht="12.75" x14ac:dyDescent="0.2">
      <c r="A85" s="5"/>
    </row>
    <row r="86" spans="1:1" s="2" customFormat="1" ht="12.75" x14ac:dyDescent="0.2">
      <c r="A86" s="5"/>
    </row>
    <row r="87" spans="1:1" s="2" customFormat="1" ht="12.75" x14ac:dyDescent="0.2">
      <c r="A87" s="5"/>
    </row>
    <row r="88" spans="1:1" s="2" customFormat="1" ht="12.75" x14ac:dyDescent="0.2">
      <c r="A88" s="5"/>
    </row>
    <row r="89" spans="1:1" s="2" customFormat="1" ht="12.75" x14ac:dyDescent="0.2">
      <c r="A89" s="5"/>
    </row>
    <row r="90" spans="1:1" s="2" customFormat="1" ht="12.75" x14ac:dyDescent="0.2">
      <c r="A90" s="5"/>
    </row>
    <row r="91" spans="1:1" s="2" customFormat="1" ht="12.75" x14ac:dyDescent="0.2">
      <c r="A91" s="5"/>
    </row>
    <row r="92" spans="1:1" s="2" customFormat="1" ht="12.75" x14ac:dyDescent="0.2">
      <c r="A92" s="5"/>
    </row>
    <row r="93" spans="1:1" s="2" customFormat="1" ht="12.75" x14ac:dyDescent="0.2">
      <c r="A93" s="5"/>
    </row>
    <row r="94" spans="1:1" s="2" customFormat="1" ht="12.75" x14ac:dyDescent="0.2">
      <c r="A94" s="5"/>
    </row>
    <row r="95" spans="1:1" s="2" customFormat="1" ht="12.75" x14ac:dyDescent="0.2">
      <c r="A95" s="5"/>
    </row>
    <row r="96" spans="1:1" s="2" customFormat="1" ht="12.75" x14ac:dyDescent="0.2">
      <c r="A96" s="5"/>
    </row>
    <row r="97" spans="1:1" s="2" customFormat="1" ht="12.75" x14ac:dyDescent="0.2">
      <c r="A97" s="5"/>
    </row>
    <row r="98" spans="1:1" s="2" customFormat="1" ht="12.75" x14ac:dyDescent="0.2">
      <c r="A98" s="5"/>
    </row>
    <row r="99" spans="1:1" s="2" customFormat="1" ht="12.75" x14ac:dyDescent="0.2">
      <c r="A99" s="5"/>
    </row>
    <row r="100" spans="1:1" s="2" customFormat="1" ht="12.75" x14ac:dyDescent="0.2">
      <c r="A100" s="5"/>
    </row>
    <row r="101" spans="1:1" s="2" customFormat="1" ht="12.75" x14ac:dyDescent="0.2">
      <c r="A101" s="5"/>
    </row>
    <row r="102" spans="1:1" s="2" customFormat="1" ht="12.75" x14ac:dyDescent="0.2">
      <c r="A102" s="5"/>
    </row>
    <row r="103" spans="1:1" s="2" customFormat="1" ht="12.75" x14ac:dyDescent="0.2">
      <c r="A103" s="5"/>
    </row>
    <row r="104" spans="1:1" s="2" customFormat="1" ht="12.75" x14ac:dyDescent="0.2">
      <c r="A104" s="5"/>
    </row>
    <row r="105" spans="1:1" s="2" customFormat="1" ht="12.75" x14ac:dyDescent="0.2">
      <c r="A105" s="5"/>
    </row>
    <row r="106" spans="1:1" s="2" customFormat="1" ht="12.75" x14ac:dyDescent="0.2">
      <c r="A106" s="5"/>
    </row>
    <row r="107" spans="1:1" s="2" customFormat="1" ht="12.75" x14ac:dyDescent="0.2">
      <c r="A107" s="5"/>
    </row>
    <row r="108" spans="1:1" s="2" customFormat="1" ht="12.75" x14ac:dyDescent="0.2">
      <c r="A108" s="5"/>
    </row>
    <row r="109" spans="1:1" s="2" customFormat="1" ht="12.75" x14ac:dyDescent="0.2">
      <c r="A109" s="5"/>
    </row>
    <row r="110" spans="1:1" s="2" customFormat="1" ht="12.75" x14ac:dyDescent="0.2">
      <c r="A110" s="5"/>
    </row>
    <row r="111" spans="1:1" s="2" customFormat="1" ht="12.75" x14ac:dyDescent="0.2">
      <c r="A111" s="5"/>
    </row>
  </sheetData>
  <mergeCells count="17">
    <mergeCell ref="B8:O8"/>
    <mergeCell ref="J2:O2"/>
    <mergeCell ref="J3:O3"/>
    <mergeCell ref="J4:O4"/>
    <mergeCell ref="J6:O6"/>
    <mergeCell ref="J5:N5"/>
    <mergeCell ref="E9:F9"/>
    <mergeCell ref="G12:I12"/>
    <mergeCell ref="J12:L12"/>
    <mergeCell ref="M12:O12"/>
    <mergeCell ref="A11:A13"/>
    <mergeCell ref="F12:F13"/>
    <mergeCell ref="B11:B13"/>
    <mergeCell ref="C11:C13"/>
    <mergeCell ref="D12:D13"/>
    <mergeCell ref="E12:E13"/>
    <mergeCell ref="G11:O11"/>
  </mergeCells>
  <pageMargins left="0.27559055118110237" right="0.27559055118110237" top="0.70866141732283472" bottom="0.43307086614173229" header="0" footer="0"/>
  <pageSetup paperSize="9" scale="85" orientation="landscape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2024-12-04T08:08:35Z</cp:lastPrinted>
  <dcterms:created xsi:type="dcterms:W3CDTF">2015-06-02T06:42:26Z</dcterms:created>
  <dcterms:modified xsi:type="dcterms:W3CDTF">2024-12-09T14:41:58Z</dcterms:modified>
</cp:coreProperties>
</file>