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ША 2020\ВСЕ ПРОГНОЗЫ\готово к бюджету 2021-2023\"/>
    </mc:Choice>
  </mc:AlternateContent>
  <bookViews>
    <workbookView xWindow="0" yWindow="0" windowWidth="15360" windowHeight="8160"/>
  </bookViews>
  <sheets>
    <sheet name="форма 2п для МО и ГО" sheetId="2" r:id="rId1"/>
  </sheets>
  <definedNames>
    <definedName name="_xlnm.Print_Titles" localSheetId="0">'форма 2п для МО и ГО'!$8:$11</definedName>
    <definedName name="_xlnm.Print_Area" localSheetId="0">'форма 2п для МО и ГО'!$A$1:$N$169</definedName>
  </definedNames>
  <calcPr calcId="152511"/>
</workbook>
</file>

<file path=xl/calcChain.xml><?xml version="1.0" encoding="utf-8"?>
<calcChain xmlns="http://schemas.openxmlformats.org/spreadsheetml/2006/main">
  <c r="L86" i="2" l="1"/>
  <c r="K86" i="2"/>
  <c r="N86" i="2" s="1"/>
  <c r="I86" i="2"/>
  <c r="H86" i="2"/>
  <c r="G86" i="2"/>
  <c r="J86" i="2" s="1"/>
  <c r="M86" i="2" s="1"/>
  <c r="F86" i="2"/>
  <c r="L74" i="2"/>
  <c r="I74" i="2"/>
  <c r="H74" i="2"/>
  <c r="F74" i="2"/>
  <c r="E74" i="2"/>
  <c r="D74" i="2"/>
  <c r="L73" i="2"/>
  <c r="K73" i="2"/>
  <c r="K74" i="2" s="1"/>
  <c r="I73" i="2"/>
  <c r="H73" i="2"/>
  <c r="G73" i="2"/>
  <c r="G74" i="2" s="1"/>
  <c r="F73" i="2"/>
  <c r="L72" i="2"/>
  <c r="I72" i="2"/>
  <c r="H72" i="2"/>
  <c r="F72" i="2"/>
  <c r="E72" i="2"/>
  <c r="D72" i="2"/>
  <c r="L71" i="2"/>
  <c r="K71" i="2"/>
  <c r="K72" i="2" s="1"/>
  <c r="I71" i="2"/>
  <c r="H71" i="2"/>
  <c r="G71" i="2"/>
  <c r="G72" i="2" s="1"/>
  <c r="F71" i="2"/>
  <c r="L70" i="2"/>
  <c r="I70" i="2"/>
  <c r="H70" i="2"/>
  <c r="F70" i="2"/>
  <c r="E70" i="2"/>
  <c r="D70" i="2"/>
  <c r="L69" i="2"/>
  <c r="K69" i="2"/>
  <c r="K70" i="2" s="1"/>
  <c r="I69" i="2"/>
  <c r="H69" i="2"/>
  <c r="G69" i="2"/>
  <c r="G70" i="2" s="1"/>
  <c r="F69" i="2"/>
  <c r="J71" i="2" l="1"/>
  <c r="N71" i="2"/>
  <c r="N72" i="2" s="1"/>
  <c r="J73" i="2"/>
  <c r="N73" i="2"/>
  <c r="N74" i="2" l="1"/>
  <c r="N69" i="2"/>
  <c r="N70" i="2" s="1"/>
  <c r="J74" i="2"/>
  <c r="J69" i="2"/>
  <c r="J70" i="2" s="1"/>
  <c r="M73" i="2"/>
  <c r="J72" i="2"/>
  <c r="M71" i="2"/>
  <c r="M72" i="2" s="1"/>
  <c r="M69" i="2" l="1"/>
  <c r="M70" i="2" s="1"/>
  <c r="M74" i="2"/>
  <c r="M148" i="2" l="1"/>
  <c r="J148" i="2"/>
  <c r="G148" i="2"/>
  <c r="C134" i="2"/>
  <c r="C148" i="2" s="1"/>
  <c r="D134" i="2"/>
  <c r="D148" i="2"/>
  <c r="E148" i="2"/>
  <c r="I148" i="2"/>
  <c r="L137" i="2"/>
  <c r="L139" i="2"/>
  <c r="L144" i="2"/>
  <c r="L145" i="2"/>
  <c r="L147" i="2"/>
  <c r="F148" i="2" l="1"/>
  <c r="L148" i="2"/>
  <c r="H159" i="2"/>
  <c r="K159" i="2" s="1"/>
  <c r="N159" i="2" s="1"/>
  <c r="H154" i="2"/>
  <c r="K154" i="2" s="1"/>
  <c r="N154" i="2" s="1"/>
  <c r="N151" i="2"/>
  <c r="K151" i="2"/>
  <c r="H151" i="2"/>
  <c r="F168" i="2" l="1"/>
  <c r="G168" i="2" s="1"/>
  <c r="F167" i="2"/>
  <c r="G167" i="2" s="1"/>
  <c r="F166" i="2"/>
  <c r="G166" i="2" s="1"/>
  <c r="M151" i="2"/>
  <c r="L151" i="2"/>
  <c r="J151" i="2"/>
  <c r="I151" i="2"/>
  <c r="G151" i="2"/>
  <c r="F151" i="2"/>
  <c r="E151" i="2"/>
  <c r="D151" i="2"/>
  <c r="C151" i="2"/>
  <c r="I167" i="2" l="1"/>
  <c r="J167" i="2" s="1"/>
  <c r="H167" i="2"/>
  <c r="I166" i="2"/>
  <c r="H166" i="2"/>
  <c r="I168" i="2"/>
  <c r="J168" i="2" s="1"/>
  <c r="H168" i="2"/>
  <c r="L166" i="2"/>
  <c r="J166" i="2"/>
  <c r="L168" i="2" l="1"/>
  <c r="M168" i="2" s="1"/>
  <c r="N168" i="2" s="1"/>
  <c r="K168" i="2"/>
  <c r="M166" i="2"/>
  <c r="K166" i="2"/>
  <c r="N166" i="2" s="1"/>
  <c r="L167" i="2"/>
  <c r="M167" i="2" s="1"/>
  <c r="N167" i="2" s="1"/>
  <c r="K167" i="2"/>
  <c r="H148" i="2" l="1"/>
  <c r="K148" i="2"/>
  <c r="N148" i="2" l="1"/>
</calcChain>
</file>

<file path=xl/sharedStrings.xml><?xml version="1.0" encoding="utf-8"?>
<sst xmlns="http://schemas.openxmlformats.org/spreadsheetml/2006/main" count="326" uniqueCount="198">
  <si>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</si>
  <si>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</si>
  <si>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</si>
  <si>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</si>
  <si>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</si>
  <si>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</si>
  <si>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</si>
  <si>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</si>
  <si>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</si>
  <si>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</si>
  <si>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</si>
  <si>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</si>
  <si>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</si>
  <si>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</si>
  <si>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</si>
  <si>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</si>
  <si>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</si>
  <si>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</si>
  <si>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</si>
  <si>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</si>
  <si>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</si>
  <si>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</si>
  <si>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</si>
  <si>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</si>
  <si>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</si>
  <si>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</si>
  <si>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</si>
  <si>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</si>
  <si>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</si>
  <si>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</si>
  <si>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</si>
  <si>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</si>
  <si>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</si>
  <si>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</si>
  <si>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</si>
  <si>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</si>
  <si>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</si>
  <si>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</si>
  <si>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</si>
  <si>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</si>
  <si>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</si>
  <si>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отчет</t>
  </si>
  <si>
    <t>прогноз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</si>
  <si>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</si>
  <si>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</si>
  <si>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</si>
  <si>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</si>
  <si>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</si>
  <si>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</si>
  <si>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</si>
  <si>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</si>
  <si>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</si>
  <si>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</si>
  <si>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</si>
  <si>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</si>
  <si>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</si>
  <si>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</si>
  <si>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</si>
  <si>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</si>
  <si>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</si>
  <si>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</si>
  <si>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</si>
  <si>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 *</t>
  </si>
  <si>
    <t>Темп роста отгрузки - 17 Производство бумаги и бумажных изделий 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</si>
  <si>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</si>
  <si>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- 10 Производство пищевых продуктов *</t>
  </si>
  <si>
    <t>Темп роста отгрузки -10 Производство пищевых продуктов *</t>
  </si>
  <si>
    <t>Объем отгруженных товаров собственного производства, выполненных работ и услуг собственными силами - 11 Производство напитков *</t>
  </si>
  <si>
    <t>Темп роста отгрузки -11 Производство напитков *</t>
  </si>
  <si>
    <t>Объем отгруженных товаров собственного производства, выполненных работ и услуг собственными силами - 12 Производство табачных изделий 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</si>
  <si>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</si>
  <si>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*</t>
  </si>
  <si>
    <t>Объем отгруженных товаров собственного производства, выполненных работ и услуг собственными силами - 14 Производство одежды *</t>
  </si>
  <si>
    <t>Темп роста отгрузки - 14 Производство одежды 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</si>
  <si>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</si>
  <si>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</si>
  <si>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роста отгрузки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</si>
  <si>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*</t>
  </si>
  <si>
    <t>Темп роста отгрузки - 21 Производство лекарственных средств и материалов, применяемых в медицинских целях 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</si>
  <si>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*</t>
  </si>
  <si>
    <t>Темп роста отгрузки - 22 Производство резиновых и пластмассовых изделий 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</si>
  <si>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*</t>
  </si>
  <si>
    <t>Темп роста отгрузки - 23 Производство прочей неметаллической минеральной продукции *</t>
  </si>
  <si>
    <t>Объем отгруженных товаров собственного производства, выполненных работ и услуг собственными силами - 24 Производство металлургическое *</t>
  </si>
  <si>
    <t>Темп роста отгрузки - 24 Производство металлургическое 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</si>
  <si>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 *</t>
  </si>
  <si>
    <t>Темп роста отгрузки - 25 Производство готовых металлических изделий, кроме машин и оборудования 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</si>
  <si>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*</t>
  </si>
  <si>
    <t>Темп роста отгрузки - 26 Производство компьютеров, электронных и  оптических изделий 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</si>
  <si>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*</t>
  </si>
  <si>
    <t>Темп роста отгрузки - 27 Производство электрического оборудования 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</si>
  <si>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*</t>
  </si>
  <si>
    <t>Темп роста отгрузки - 30 Производство прочих транспортных средств и оборудования *</t>
  </si>
  <si>
    <t>Объем отгруженных товаров собственного производства, выполненных работ и услуг собственными силами - 31 Производство мебели *</t>
  </si>
  <si>
    <t>Темп роста отгрузки - 31 Производство мебели 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</si>
  <si>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*</t>
  </si>
  <si>
    <t>Темп роста отгрузки - 32 Производство прочих готовых изделий *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</si>
  <si>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</si>
  <si>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**</t>
  </si>
  <si>
    <t>Темп роста отгрузки - 20 Производство химических веществ и химических продуктов **</t>
  </si>
  <si>
    <t>Форма 2п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</si>
  <si>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</si>
  <si>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</si>
  <si>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</si>
  <si>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</si>
  <si>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</si>
  <si>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</si>
  <si>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</si>
  <si>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</si>
  <si>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</si>
  <si>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</si>
  <si>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</si>
  <si>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</si>
  <si>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</si>
  <si>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</si>
  <si>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</si>
  <si>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</si>
  <si>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оценка показателя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</si>
  <si>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</si>
  <si>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</si>
  <si>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</si>
  <si>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</si>
  <si>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</si>
  <si>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</si>
  <si>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</si>
  <si>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</si>
  <si>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</si>
  <si>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</si>
  <si>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</si>
  <si>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</si>
  <si>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</si>
  <si>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</si>
  <si>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</si>
  <si>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млн рублей</t>
  </si>
  <si>
    <t>Индекс физического объема оборота розничной торговли</t>
  </si>
  <si>
    <t>Индекс физического объема платных услуг населению</t>
  </si>
  <si>
    <t>Малое и среднее предпринимательство, включая микропредприятия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</si>
  <si>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</si>
  <si>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млрд руб.</t>
  </si>
  <si>
    <t>Налоговые доходы консолидированного бюджета субъекта Российской Федерации всего, в том числе: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</si>
  <si>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</si>
  <si>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</si>
  <si>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</si>
  <si>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</si>
  <si>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</si>
  <si>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</si>
  <si>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</si>
  <si>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</si>
  <si>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</si>
  <si>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</si>
  <si>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</si>
  <si>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</si>
  <si>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</si>
  <si>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</si>
  <si>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</si>
  <si>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</si>
  <si>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</si>
  <si>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</si>
  <si>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</si>
  <si>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</si>
  <si>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</si>
  <si>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</si>
  <si>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</si>
  <si>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</si>
  <si>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</si>
  <si>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</si>
  <si>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</si>
  <si>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</si>
  <si>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</si>
  <si>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</si>
  <si>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</si>
  <si>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</si>
  <si>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</si>
  <si>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</si>
  <si>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</si>
  <si>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</si>
  <si>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</si>
  <si>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</si>
  <si>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</si>
  <si>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Инвестиции в основной капитал</t>
  </si>
  <si>
    <t>в ценах соответствующих лет; млн. руб.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</si>
  <si>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</si>
  <si>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</si>
  <si>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</si>
  <si>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</si>
  <si>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</si>
  <si>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</si>
  <si>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</si>
  <si>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</si>
  <si>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</si>
  <si>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</si>
  <si>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</si>
  <si>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</si>
  <si>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Инвестиции</t>
  </si>
  <si>
    <t>целевой</t>
  </si>
  <si>
    <t>3 вариант</t>
  </si>
  <si>
    <t>Основные показатели, представляемые для разработки  прогноза социально-экономического развития Минераловодского городского округа                     Ставропольского края на 2021 год и на плановый период 2022 и 2023 годов</t>
  </si>
  <si>
    <t>% к предыдущему году в сопоставимых ценах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</si>
</sst>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b/>
      <sz val="25"/>
      <name val="Times New Roman"/>
      <family val="1"/>
      <charset val="204"/>
    </font>
    <font>
      <sz val="2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3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0" borderId="0" xfId="0" applyFont="1" applyFill="1" applyAlignment="1">
      <alignment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2" fontId="14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wrapText="1"/>
    </xf>
    <xf numFmtId="0" fontId="7" fillId="3" borderId="0" xfId="0" applyFont="1" applyFill="1"/>
    <xf numFmtId="0" fontId="7" fillId="3" borderId="0" xfId="0" applyFont="1" applyFill="1" applyAlignment="1">
      <alignment wrapText="1"/>
    </xf>
    <xf numFmtId="0" fontId="7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0" fillId="3" borderId="1" xfId="0" applyFill="1" applyBorder="1"/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>
      <alignment horizontal="left" vertical="center" wrapText="1" shrinkToFit="1"/>
    </xf>
    <xf numFmtId="0" fontId="4" fillId="3" borderId="1" xfId="0" applyFont="1" applyFill="1" applyBorder="1" applyAlignment="1" applyProtection="1">
      <alignment vertical="center" wrapText="1" shrinkToFit="1"/>
    </xf>
    <xf numFmtId="0" fontId="3" fillId="3" borderId="1" xfId="0" applyFont="1" applyFill="1" applyBorder="1" applyAlignment="1">
      <alignment horizontal="left" vertical="center" wrapText="1" shrinkToFit="1"/>
    </xf>
    <xf numFmtId="0" fontId="5" fillId="3" borderId="1" xfId="0" applyFont="1" applyFill="1" applyBorder="1" applyAlignment="1">
      <alignment vertical="center" wrapText="1"/>
    </xf>
    <xf numFmtId="2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3" borderId="1" xfId="0" applyNumberFormat="1" applyFont="1" applyFill="1" applyBorder="1" applyAlignment="1" applyProtection="1">
      <alignment horizontal="center" vertical="center" wrapText="1"/>
    </xf>
    <xf numFmtId="2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11" fillId="3" borderId="1" xfId="0" applyNumberFormat="1" applyFont="1" applyFill="1" applyBorder="1" applyAlignment="1">
      <alignment horizontal="center" vertical="center" wrapText="1" shrinkToFit="1"/>
    </xf>
    <xf numFmtId="2" fontId="10" fillId="3" borderId="1" xfId="0" applyNumberFormat="1" applyFont="1" applyFill="1" applyBorder="1" applyAlignment="1" applyProtection="1">
      <alignment horizontal="center" vertical="center" wrapText="1"/>
    </xf>
    <xf numFmtId="2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2" fillId="3" borderId="1" xfId="0" applyNumberFormat="1" applyFont="1" applyFill="1" applyBorder="1" applyAlignment="1" applyProtection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horizontal="center" vertical="center" wrapText="1" shrinkToFit="1"/>
    </xf>
    <xf numFmtId="0" fontId="6" fillId="3" borderId="0" xfId="0" applyFont="1" applyFill="1"/>
    <xf numFmtId="0" fontId="1" fillId="3" borderId="1" xfId="0" applyFont="1" applyFill="1" applyBorder="1" applyAlignment="1" applyProtection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top" wrapText="1"/>
      <protection locked="0"/>
    </xf>
    <xf numFmtId="4" fontId="2" fillId="0" borderId="1" xfId="1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 shrinkToFit="1"/>
    </xf>
    <xf numFmtId="2" fontId="3" fillId="0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6" fillId="4" borderId="0" xfId="0" applyFont="1" applyFill="1"/>
    <xf numFmtId="0" fontId="2" fillId="4" borderId="0" xfId="0" applyFont="1" applyFill="1" applyBorder="1" applyAlignment="1" applyProtection="1">
      <alignment horizontal="left" vertical="center" wrapText="1" shrinkToFit="1"/>
    </xf>
    <xf numFmtId="0" fontId="2" fillId="4" borderId="0" xfId="0" applyFont="1" applyFill="1" applyBorder="1" applyAlignment="1" applyProtection="1">
      <alignment horizontal="center" vertical="center" wrapText="1"/>
    </xf>
    <xf numFmtId="0" fontId="3" fillId="4" borderId="0" xfId="0" applyFont="1" applyFill="1"/>
    <xf numFmtId="0" fontId="2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 applyProtection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 applyProtection="1">
      <alignment horizontal="center" vertical="center" wrapText="1" shrinkToFit="1"/>
    </xf>
    <xf numFmtId="2" fontId="15" fillId="3" borderId="1" xfId="0" applyNumberFormat="1" applyFont="1" applyFill="1" applyBorder="1" applyAlignment="1">
      <alignment horizontal="center" vertical="center" wrapText="1" shrinkToFit="1"/>
    </xf>
    <xf numFmtId="2" fontId="15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3" borderId="1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1" fillId="3" borderId="2" xfId="0" applyFont="1" applyFill="1" applyBorder="1" applyAlignment="1" applyProtection="1">
      <alignment horizontal="left" vertical="center" wrapText="1" shrinkToFit="1"/>
    </xf>
    <xf numFmtId="0" fontId="1" fillId="3" borderId="3" xfId="0" applyFont="1" applyFill="1" applyBorder="1" applyAlignment="1" applyProtection="1">
      <alignment horizontal="left" vertical="center" wrapText="1" shrinkToFit="1"/>
    </xf>
    <xf numFmtId="0" fontId="1" fillId="3" borderId="4" xfId="0" applyFont="1" applyFill="1" applyBorder="1" applyAlignment="1" applyProtection="1">
      <alignment horizontal="left" vertical="center" wrapText="1" shrinkToFit="1"/>
    </xf>
    <xf numFmtId="0" fontId="9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4"/>
  <sheetViews>
    <sheetView tabSelected="1" view="pageBreakPreview" topLeftCell="A103" zoomScale="70" zoomScaleNormal="70" zoomScaleSheetLayoutView="70" workbookViewId="0">
      <selection activeCell="J117" sqref="J117"/>
    </sheetView>
  </sheetViews>
  <sheetFormatPr defaultRowHeight="18.75" x14ac:dyDescent="0.2"/>
  <cols>
    <col min="1" max="1" width="47.5703125" customWidth="1"/>
    <col min="2" max="2" width="22.85546875" style="1" customWidth="1"/>
    <col min="3" max="3" width="17.42578125" customWidth="1"/>
    <col min="4" max="4" width="17.140625" customWidth="1"/>
    <col min="5" max="5" width="17.7109375" customWidth="1"/>
    <col min="6" max="6" width="18.28515625" customWidth="1"/>
    <col min="7" max="7" width="19.5703125" style="76" customWidth="1"/>
    <col min="8" max="8" width="18.5703125" customWidth="1"/>
    <col min="9" max="9" width="17.85546875" customWidth="1"/>
    <col min="10" max="10" width="18.85546875" style="76" customWidth="1"/>
    <col min="11" max="11" width="18.7109375" customWidth="1"/>
    <col min="12" max="12" width="18.28515625" customWidth="1"/>
    <col min="13" max="13" width="19.5703125" style="76" customWidth="1"/>
    <col min="14" max="14" width="18.85546875" style="29" customWidth="1"/>
    <col min="15" max="16" width="11" customWidth="1"/>
    <col min="17" max="17" width="11.7109375" customWidth="1"/>
    <col min="18" max="18" width="11" customWidth="1"/>
    <col min="19" max="19" width="10" customWidth="1"/>
    <col min="20" max="20" width="10.85546875" customWidth="1"/>
    <col min="21" max="21" width="11" customWidth="1"/>
    <col min="22" max="22" width="10.140625" customWidth="1"/>
    <col min="23" max="23" width="18.28515625" customWidth="1"/>
  </cols>
  <sheetData>
    <row r="1" spans="1:22" ht="25.5" customHeight="1" x14ac:dyDescent="0.2">
      <c r="A1" s="30"/>
      <c r="B1" s="31"/>
      <c r="C1" s="30"/>
      <c r="D1" s="30"/>
      <c r="E1" s="30"/>
      <c r="F1" s="30"/>
      <c r="G1" s="99"/>
      <c r="H1" s="99"/>
      <c r="I1" s="99"/>
      <c r="J1" s="99"/>
      <c r="K1" s="99"/>
      <c r="L1" s="99"/>
      <c r="M1" s="99"/>
      <c r="N1" s="99"/>
    </row>
    <row r="2" spans="1:22" ht="22.5" customHeight="1" x14ac:dyDescent="0.2">
      <c r="A2" s="30"/>
      <c r="B2" s="31"/>
      <c r="C2" s="30"/>
      <c r="D2" s="30"/>
      <c r="E2" s="30"/>
      <c r="F2" s="30"/>
      <c r="G2" s="99"/>
      <c r="H2" s="99"/>
      <c r="I2" s="99"/>
      <c r="J2" s="99"/>
      <c r="K2" s="99"/>
      <c r="L2" s="99"/>
      <c r="M2" s="99"/>
      <c r="N2" s="99"/>
    </row>
    <row r="3" spans="1:22" ht="41.25" customHeight="1" x14ac:dyDescent="0.2">
      <c r="A3" s="30"/>
      <c r="B3" s="31"/>
      <c r="C3" s="30"/>
      <c r="D3" s="30"/>
      <c r="E3" s="30"/>
      <c r="F3" s="30"/>
      <c r="G3" s="99"/>
      <c r="H3" s="99"/>
      <c r="I3" s="99"/>
      <c r="J3" s="99"/>
      <c r="K3" s="99"/>
      <c r="L3" s="99"/>
      <c r="M3" s="99"/>
      <c r="N3" s="99"/>
    </row>
    <row r="4" spans="1:22" s="4" customFormat="1" ht="31.5" x14ac:dyDescent="0.45">
      <c r="A4" s="32"/>
      <c r="B4" s="33"/>
      <c r="C4" s="32"/>
      <c r="D4" s="32"/>
      <c r="E4" s="32"/>
      <c r="F4" s="32"/>
      <c r="G4" s="32"/>
      <c r="H4" s="32"/>
      <c r="I4" s="34"/>
      <c r="J4" s="35"/>
      <c r="K4" s="35"/>
      <c r="L4" s="36"/>
      <c r="M4" s="36"/>
      <c r="N4" s="37" t="s">
        <v>100</v>
      </c>
      <c r="O4" s="21"/>
      <c r="P4" s="21"/>
      <c r="Q4" s="21"/>
      <c r="R4" s="21"/>
      <c r="S4" s="21"/>
      <c r="T4" s="21"/>
      <c r="U4" s="21"/>
      <c r="V4" s="21"/>
    </row>
    <row r="5" spans="1:22" s="4" customFormat="1" ht="31.5" x14ac:dyDescent="0.45">
      <c r="A5" s="32"/>
      <c r="B5" s="33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7"/>
    </row>
    <row r="6" spans="1:22" s="4" customFormat="1" ht="98.25" customHeight="1" x14ac:dyDescent="0.45">
      <c r="A6" s="99" t="s">
        <v>196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5"/>
      <c r="P6" s="5"/>
      <c r="Q6" s="5"/>
      <c r="R6" s="5"/>
      <c r="S6" s="5"/>
      <c r="T6" s="5"/>
      <c r="U6" s="5"/>
      <c r="V6" s="5"/>
    </row>
    <row r="7" spans="1:22" ht="23.25" customHeight="1" x14ac:dyDescent="0.2">
      <c r="A7" s="30"/>
      <c r="B7" s="31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7"/>
    </row>
    <row r="8" spans="1:22" s="2" customFormat="1" ht="37.5" x14ac:dyDescent="0.2">
      <c r="A8" s="101" t="s">
        <v>39</v>
      </c>
      <c r="B8" s="101" t="s">
        <v>40</v>
      </c>
      <c r="C8" s="38" t="s">
        <v>41</v>
      </c>
      <c r="D8" s="38" t="s">
        <v>41</v>
      </c>
      <c r="E8" s="38" t="s">
        <v>117</v>
      </c>
      <c r="F8" s="101" t="s">
        <v>42</v>
      </c>
      <c r="G8" s="101"/>
      <c r="H8" s="101"/>
      <c r="I8" s="101"/>
      <c r="J8" s="101"/>
      <c r="K8" s="101"/>
      <c r="L8" s="101"/>
      <c r="M8" s="101"/>
      <c r="N8" s="101"/>
      <c r="O8" s="6"/>
      <c r="P8" s="6"/>
      <c r="Q8" s="6"/>
      <c r="R8" s="6"/>
      <c r="S8" s="6"/>
      <c r="T8" s="6"/>
      <c r="U8" s="6"/>
      <c r="V8" s="6"/>
    </row>
    <row r="9" spans="1:22" s="2" customFormat="1" x14ac:dyDescent="0.2">
      <c r="A9" s="101"/>
      <c r="B9" s="101"/>
      <c r="C9" s="101">
        <v>2018</v>
      </c>
      <c r="D9" s="101">
        <v>2019</v>
      </c>
      <c r="E9" s="101">
        <v>2020</v>
      </c>
      <c r="F9" s="101">
        <v>2021</v>
      </c>
      <c r="G9" s="101"/>
      <c r="H9" s="102"/>
      <c r="I9" s="101">
        <v>2022</v>
      </c>
      <c r="J9" s="101"/>
      <c r="K9" s="102"/>
      <c r="L9" s="101">
        <v>2023</v>
      </c>
      <c r="M9" s="101"/>
      <c r="N9" s="101"/>
      <c r="O9" s="7"/>
      <c r="P9" s="7"/>
      <c r="Q9" s="7"/>
      <c r="R9" s="7"/>
      <c r="S9" s="7"/>
      <c r="T9" s="7"/>
      <c r="U9" s="7"/>
      <c r="V9" s="7"/>
    </row>
    <row r="10" spans="1:22" s="2" customFormat="1" ht="33.75" customHeight="1" x14ac:dyDescent="0.2">
      <c r="A10" s="101"/>
      <c r="B10" s="101"/>
      <c r="C10" s="101"/>
      <c r="D10" s="101"/>
      <c r="E10" s="101"/>
      <c r="F10" s="39" t="s">
        <v>57</v>
      </c>
      <c r="G10" s="38" t="s">
        <v>56</v>
      </c>
      <c r="H10" s="38" t="s">
        <v>194</v>
      </c>
      <c r="I10" s="39" t="s">
        <v>57</v>
      </c>
      <c r="J10" s="38" t="s">
        <v>56</v>
      </c>
      <c r="K10" s="38" t="s">
        <v>194</v>
      </c>
      <c r="L10" s="39" t="s">
        <v>57</v>
      </c>
      <c r="M10" s="38" t="s">
        <v>56</v>
      </c>
      <c r="N10" s="22" t="s">
        <v>194</v>
      </c>
      <c r="O10" s="8"/>
      <c r="P10" s="8"/>
      <c r="Q10" s="8"/>
      <c r="R10" s="8"/>
      <c r="S10" s="8"/>
      <c r="T10" s="8"/>
      <c r="U10" s="8"/>
      <c r="V10" s="8"/>
    </row>
    <row r="11" spans="1:22" s="2" customFormat="1" ht="26.25" customHeight="1" x14ac:dyDescent="0.2">
      <c r="A11" s="101"/>
      <c r="B11" s="101"/>
      <c r="C11" s="101"/>
      <c r="D11" s="101"/>
      <c r="E11" s="101"/>
      <c r="F11" s="38" t="s">
        <v>58</v>
      </c>
      <c r="G11" s="38" t="s">
        <v>59</v>
      </c>
      <c r="H11" s="38" t="s">
        <v>195</v>
      </c>
      <c r="I11" s="38" t="s">
        <v>58</v>
      </c>
      <c r="J11" s="38" t="s">
        <v>59</v>
      </c>
      <c r="K11" s="38" t="s">
        <v>195</v>
      </c>
      <c r="L11" s="38" t="s">
        <v>58</v>
      </c>
      <c r="M11" s="38" t="s">
        <v>59</v>
      </c>
      <c r="N11" s="22" t="s">
        <v>195</v>
      </c>
      <c r="O11" s="8"/>
      <c r="P11" s="8"/>
      <c r="Q11" s="8"/>
      <c r="R11" s="8"/>
      <c r="S11" s="8"/>
      <c r="T11" s="8"/>
      <c r="U11" s="8"/>
      <c r="V11" s="8"/>
    </row>
    <row r="12" spans="1:22" s="2" customFormat="1" ht="22.5" customHeight="1" x14ac:dyDescent="0.2">
      <c r="A12" s="40" t="s">
        <v>118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  <c r="O12" s="8"/>
      <c r="P12" s="8"/>
      <c r="Q12" s="8"/>
      <c r="R12" s="8"/>
      <c r="S12" s="8"/>
      <c r="T12" s="8"/>
      <c r="U12" s="8"/>
      <c r="V12" s="8"/>
    </row>
    <row r="13" spans="1:22" s="2" customFormat="1" ht="39" customHeight="1" x14ac:dyDescent="0.2">
      <c r="A13" s="43" t="s">
        <v>119</v>
      </c>
      <c r="B13" s="38" t="s">
        <v>22</v>
      </c>
      <c r="C13" s="67">
        <v>138.4</v>
      </c>
      <c r="D13" s="67">
        <v>137.5</v>
      </c>
      <c r="E13" s="67">
        <v>136.9</v>
      </c>
      <c r="F13" s="67">
        <v>136.88</v>
      </c>
      <c r="G13" s="67">
        <v>136.88</v>
      </c>
      <c r="H13" s="67">
        <v>136.88</v>
      </c>
      <c r="I13" s="67">
        <v>136.86000000000001</v>
      </c>
      <c r="J13" s="67">
        <v>136.86000000000001</v>
      </c>
      <c r="K13" s="67">
        <v>136.86000000000001</v>
      </c>
      <c r="L13" s="67">
        <v>136.86000000000001</v>
      </c>
      <c r="M13" s="67">
        <v>136.86000000000001</v>
      </c>
      <c r="N13" s="67">
        <v>136.86000000000001</v>
      </c>
      <c r="O13" s="8"/>
      <c r="P13" s="8"/>
      <c r="Q13" s="8"/>
      <c r="R13" s="8"/>
      <c r="S13" s="8"/>
      <c r="T13" s="8"/>
      <c r="U13" s="8"/>
      <c r="V13" s="8"/>
    </row>
    <row r="14" spans="1:22" s="2" customFormat="1" ht="63.75" customHeight="1" x14ac:dyDescent="0.2">
      <c r="A14" s="43" t="s">
        <v>120</v>
      </c>
      <c r="B14" s="38" t="s">
        <v>22</v>
      </c>
      <c r="C14" s="67">
        <v>76.2</v>
      </c>
      <c r="D14" s="67">
        <v>77.400000000000006</v>
      </c>
      <c r="E14" s="68">
        <v>77.63</v>
      </c>
      <c r="F14" s="68">
        <v>77.86</v>
      </c>
      <c r="G14" s="68">
        <v>77.86</v>
      </c>
      <c r="H14" s="68">
        <v>77.86</v>
      </c>
      <c r="I14" s="68">
        <v>78.09</v>
      </c>
      <c r="J14" s="68">
        <v>78.09</v>
      </c>
      <c r="K14" s="68">
        <v>78.09</v>
      </c>
      <c r="L14" s="68">
        <v>78.33</v>
      </c>
      <c r="M14" s="68">
        <v>78.33</v>
      </c>
      <c r="N14" s="68">
        <v>78.33</v>
      </c>
      <c r="O14" s="8"/>
      <c r="P14" s="8"/>
      <c r="Q14" s="8"/>
      <c r="R14" s="8"/>
      <c r="S14" s="8"/>
      <c r="T14" s="8"/>
      <c r="U14" s="8"/>
      <c r="V14" s="8"/>
    </row>
    <row r="15" spans="1:22" s="2" customFormat="1" ht="72" customHeight="1" x14ac:dyDescent="0.2">
      <c r="A15" s="43" t="s">
        <v>121</v>
      </c>
      <c r="B15" s="38" t="s">
        <v>22</v>
      </c>
      <c r="C15" s="67">
        <v>36.200000000000003</v>
      </c>
      <c r="D15" s="67">
        <v>35.11</v>
      </c>
      <c r="E15" s="68">
        <v>34.72</v>
      </c>
      <c r="F15" s="68">
        <v>34.14</v>
      </c>
      <c r="G15" s="68">
        <v>34.14</v>
      </c>
      <c r="H15" s="68">
        <v>34.14</v>
      </c>
      <c r="I15" s="68">
        <v>33.96</v>
      </c>
      <c r="J15" s="68">
        <v>33.96</v>
      </c>
      <c r="K15" s="68">
        <v>33.96</v>
      </c>
      <c r="L15" s="68">
        <v>33.549999999999997</v>
      </c>
      <c r="M15" s="68">
        <v>33.549999999999997</v>
      </c>
      <c r="N15" s="68">
        <v>33.549999999999997</v>
      </c>
      <c r="O15" s="8"/>
      <c r="P15" s="8"/>
      <c r="Q15" s="8"/>
      <c r="R15" s="8"/>
      <c r="S15" s="8"/>
      <c r="T15" s="8"/>
      <c r="U15" s="8"/>
      <c r="V15" s="8"/>
    </row>
    <row r="16" spans="1:22" s="2" customFormat="1" ht="66" customHeight="1" x14ac:dyDescent="0.2">
      <c r="A16" s="43" t="s">
        <v>101</v>
      </c>
      <c r="B16" s="38" t="s">
        <v>102</v>
      </c>
      <c r="C16" s="67">
        <v>74</v>
      </c>
      <c r="D16" s="67">
        <v>74</v>
      </c>
      <c r="E16" s="68">
        <v>74</v>
      </c>
      <c r="F16" s="68">
        <v>74.099999999999994</v>
      </c>
      <c r="G16" s="68">
        <v>74.099999999999994</v>
      </c>
      <c r="H16" s="68">
        <v>74.25</v>
      </c>
      <c r="I16" s="68">
        <v>74.2</v>
      </c>
      <c r="J16" s="68">
        <v>74.2</v>
      </c>
      <c r="K16" s="68">
        <v>74.38</v>
      </c>
      <c r="L16" s="68">
        <v>74.260000000000005</v>
      </c>
      <c r="M16" s="68">
        <v>74.260000000000005</v>
      </c>
      <c r="N16" s="68">
        <v>74.5</v>
      </c>
      <c r="O16" s="8"/>
      <c r="P16" s="8"/>
      <c r="Q16" s="8"/>
      <c r="R16" s="8"/>
      <c r="S16" s="8"/>
      <c r="T16" s="8"/>
      <c r="U16" s="8"/>
      <c r="V16" s="8"/>
    </row>
    <row r="17" spans="1:22" s="2" customFormat="1" ht="109.5" customHeight="1" x14ac:dyDescent="0.2">
      <c r="A17" s="43" t="s">
        <v>43</v>
      </c>
      <c r="B17" s="38" t="s">
        <v>122</v>
      </c>
      <c r="C17" s="67">
        <v>10.53</v>
      </c>
      <c r="D17" s="67">
        <v>9.1</v>
      </c>
      <c r="E17" s="67">
        <v>9.83</v>
      </c>
      <c r="F17" s="67">
        <v>9.82</v>
      </c>
      <c r="G17" s="67">
        <v>9.82</v>
      </c>
      <c r="H17" s="67">
        <v>9.82</v>
      </c>
      <c r="I17" s="67">
        <v>9.81</v>
      </c>
      <c r="J17" s="67">
        <v>9.81</v>
      </c>
      <c r="K17" s="67">
        <v>9.81</v>
      </c>
      <c r="L17" s="67">
        <v>9.81</v>
      </c>
      <c r="M17" s="67">
        <v>9.81</v>
      </c>
      <c r="N17" s="67">
        <v>9.81</v>
      </c>
      <c r="O17" s="8"/>
      <c r="P17" s="8"/>
      <c r="Q17" s="8"/>
      <c r="R17" s="8"/>
      <c r="S17" s="8"/>
      <c r="T17" s="8"/>
      <c r="U17" s="8"/>
      <c r="V17" s="8"/>
    </row>
    <row r="18" spans="1:22" s="2" customFormat="1" ht="98.25" customHeight="1" x14ac:dyDescent="0.2">
      <c r="A18" s="43" t="s">
        <v>44</v>
      </c>
      <c r="B18" s="38" t="s">
        <v>45</v>
      </c>
      <c r="C18" s="67">
        <v>11.45</v>
      </c>
      <c r="D18" s="67">
        <v>11.8</v>
      </c>
      <c r="E18" s="67">
        <v>12.01</v>
      </c>
      <c r="F18" s="67">
        <v>12</v>
      </c>
      <c r="G18" s="67">
        <v>12</v>
      </c>
      <c r="H18" s="67">
        <v>12</v>
      </c>
      <c r="I18" s="67">
        <v>11.9</v>
      </c>
      <c r="J18" s="67">
        <v>11.9</v>
      </c>
      <c r="K18" s="67">
        <v>11.9</v>
      </c>
      <c r="L18" s="67">
        <v>11.9</v>
      </c>
      <c r="M18" s="67">
        <v>11.9</v>
      </c>
      <c r="N18" s="67">
        <v>11.9</v>
      </c>
      <c r="O18" s="10"/>
      <c r="P18" s="10"/>
      <c r="Q18" s="10"/>
      <c r="R18" s="10"/>
      <c r="S18" s="10"/>
      <c r="T18" s="10"/>
      <c r="U18" s="10"/>
      <c r="V18" s="10"/>
    </row>
    <row r="19" spans="1:22" s="2" customFormat="1" ht="78" customHeight="1" x14ac:dyDescent="0.2">
      <c r="A19" s="43" t="s">
        <v>46</v>
      </c>
      <c r="B19" s="38" t="s">
        <v>47</v>
      </c>
      <c r="C19" s="68">
        <v>-0.91</v>
      </c>
      <c r="D19" s="68">
        <v>-2.7</v>
      </c>
      <c r="E19" s="68">
        <v>-2.17</v>
      </c>
      <c r="F19" s="68">
        <v>-2.16</v>
      </c>
      <c r="G19" s="68">
        <v>-2.16</v>
      </c>
      <c r="H19" s="68">
        <v>-2.16</v>
      </c>
      <c r="I19" s="68">
        <v>-2.15</v>
      </c>
      <c r="J19" s="68">
        <v>-2.15</v>
      </c>
      <c r="K19" s="68">
        <v>-2.15</v>
      </c>
      <c r="L19" s="68">
        <v>-2.15</v>
      </c>
      <c r="M19" s="68">
        <v>-2.15</v>
      </c>
      <c r="N19" s="68">
        <v>-2.15</v>
      </c>
      <c r="O19" s="8"/>
      <c r="P19" s="8"/>
      <c r="Q19" s="8"/>
      <c r="R19" s="8"/>
      <c r="S19" s="8"/>
      <c r="T19" s="8"/>
      <c r="U19" s="8"/>
      <c r="V19" s="8"/>
    </row>
    <row r="20" spans="1:22" s="2" customFormat="1" ht="47.25" customHeight="1" x14ac:dyDescent="0.2">
      <c r="A20" s="43" t="s">
        <v>103</v>
      </c>
      <c r="B20" s="38" t="s">
        <v>22</v>
      </c>
      <c r="C20" s="68">
        <v>-1.22</v>
      </c>
      <c r="D20" s="68">
        <v>-0.2</v>
      </c>
      <c r="E20" s="68">
        <v>-0.28000000000000003</v>
      </c>
      <c r="F20" s="68">
        <v>-0.27</v>
      </c>
      <c r="G20" s="68">
        <v>-0.27</v>
      </c>
      <c r="H20" s="68">
        <v>-0.27</v>
      </c>
      <c r="I20" s="68">
        <v>-0.26</v>
      </c>
      <c r="J20" s="68">
        <v>-0.26</v>
      </c>
      <c r="K20" s="68">
        <v>-0.26</v>
      </c>
      <c r="L20" s="68">
        <v>-0.26</v>
      </c>
      <c r="M20" s="68">
        <v>-0.26</v>
      </c>
      <c r="N20" s="68">
        <v>-0.26</v>
      </c>
      <c r="O20" s="8"/>
      <c r="P20" s="8"/>
      <c r="Q20" s="8"/>
      <c r="R20" s="8"/>
      <c r="S20" s="8"/>
      <c r="T20" s="8"/>
      <c r="U20" s="8"/>
      <c r="V20" s="8"/>
    </row>
    <row r="21" spans="1:22" s="2" customFormat="1" ht="18.75" customHeight="1" x14ac:dyDescent="0.2">
      <c r="A21" s="40" t="s">
        <v>124</v>
      </c>
      <c r="B21" s="40"/>
      <c r="C21" s="40"/>
      <c r="D21" s="40"/>
      <c r="E21" s="40"/>
      <c r="F21" s="40"/>
      <c r="G21" s="47"/>
      <c r="H21" s="47"/>
      <c r="I21" s="47"/>
      <c r="J21" s="47"/>
      <c r="K21" s="47"/>
      <c r="L21" s="47"/>
      <c r="M21" s="47"/>
      <c r="N21" s="42"/>
      <c r="O21" s="8"/>
      <c r="P21" s="8"/>
      <c r="Q21" s="8"/>
      <c r="R21" s="8"/>
      <c r="S21" s="8"/>
      <c r="T21" s="8"/>
      <c r="U21" s="8"/>
      <c r="V21" s="8"/>
    </row>
    <row r="22" spans="1:22" s="2" customFormat="1" ht="115.5" customHeight="1" x14ac:dyDescent="0.2">
      <c r="A22" s="44" t="s">
        <v>50</v>
      </c>
      <c r="B22" s="45" t="s">
        <v>48</v>
      </c>
      <c r="C22" s="22">
        <v>12727.3</v>
      </c>
      <c r="D22" s="22">
        <v>15059.67</v>
      </c>
      <c r="E22" s="22">
        <v>15119.91</v>
      </c>
      <c r="F22" s="22">
        <v>15709.59</v>
      </c>
      <c r="G22" s="22">
        <v>15724.71</v>
      </c>
      <c r="H22" s="22">
        <v>15724.71</v>
      </c>
      <c r="I22" s="22">
        <v>16259.42</v>
      </c>
      <c r="J22" s="22">
        <v>16290.8</v>
      </c>
      <c r="K22" s="22">
        <v>16290.8</v>
      </c>
      <c r="L22" s="22">
        <v>16828.5</v>
      </c>
      <c r="M22" s="22">
        <v>16893.560000000001</v>
      </c>
      <c r="N22" s="22">
        <v>16893.560000000001</v>
      </c>
      <c r="O22" s="8"/>
      <c r="P22" s="8"/>
      <c r="Q22" s="8"/>
      <c r="R22" s="8"/>
      <c r="S22" s="8"/>
      <c r="T22" s="8"/>
      <c r="U22" s="8"/>
      <c r="V22" s="8"/>
    </row>
    <row r="23" spans="1:22" s="2" customFormat="1" ht="105.75" customHeight="1" x14ac:dyDescent="0.2">
      <c r="A23" s="44" t="s">
        <v>51</v>
      </c>
      <c r="B23" s="45" t="s">
        <v>36</v>
      </c>
      <c r="C23" s="22">
        <v>111.1</v>
      </c>
      <c r="D23" s="22">
        <v>118.33</v>
      </c>
      <c r="E23" s="22">
        <v>100.4</v>
      </c>
      <c r="F23" s="22">
        <v>103.9</v>
      </c>
      <c r="G23" s="22">
        <v>104</v>
      </c>
      <c r="H23" s="22">
        <v>104</v>
      </c>
      <c r="I23" s="22">
        <v>103.5</v>
      </c>
      <c r="J23" s="22">
        <v>103.6</v>
      </c>
      <c r="K23" s="22">
        <v>103.6</v>
      </c>
      <c r="L23" s="22">
        <v>103.5</v>
      </c>
      <c r="M23" s="22">
        <v>103.7</v>
      </c>
      <c r="N23" s="42">
        <v>103.7</v>
      </c>
      <c r="O23" s="8"/>
      <c r="P23" s="8"/>
      <c r="Q23" s="8"/>
      <c r="R23" s="8"/>
      <c r="S23" s="8"/>
      <c r="T23" s="8"/>
      <c r="U23" s="8"/>
      <c r="V23" s="8"/>
    </row>
    <row r="24" spans="1:22" s="2" customFormat="1" ht="104.25" customHeight="1" x14ac:dyDescent="0.2">
      <c r="A24" s="44" t="s">
        <v>65</v>
      </c>
      <c r="B24" s="45" t="s">
        <v>48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8"/>
      <c r="P24" s="8"/>
      <c r="Q24" s="8"/>
      <c r="R24" s="8"/>
      <c r="S24" s="8"/>
      <c r="T24" s="8"/>
      <c r="U24" s="8"/>
      <c r="V24" s="8"/>
    </row>
    <row r="25" spans="1:22" s="2" customFormat="1" ht="93.75" customHeight="1" x14ac:dyDescent="0.2">
      <c r="A25" s="44" t="s">
        <v>66</v>
      </c>
      <c r="B25" s="45" t="s">
        <v>36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8"/>
      <c r="P25" s="8"/>
      <c r="Q25" s="8"/>
      <c r="R25" s="8"/>
      <c r="S25" s="8"/>
      <c r="T25" s="8"/>
      <c r="U25" s="8"/>
      <c r="V25" s="8"/>
    </row>
    <row r="26" spans="1:22" s="2" customFormat="1" ht="109.5" customHeight="1" x14ac:dyDescent="0.2">
      <c r="A26" s="44" t="s">
        <v>67</v>
      </c>
      <c r="B26" s="46" t="s">
        <v>48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8"/>
      <c r="P26" s="8"/>
      <c r="Q26" s="8"/>
      <c r="R26" s="8"/>
      <c r="S26" s="8"/>
      <c r="T26" s="8"/>
      <c r="U26" s="8"/>
      <c r="V26" s="8"/>
    </row>
    <row r="27" spans="1:22" s="2" customFormat="1" ht="102" customHeight="1" x14ac:dyDescent="0.2">
      <c r="A27" s="44" t="s">
        <v>68</v>
      </c>
      <c r="B27" s="46" t="s">
        <v>36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8"/>
      <c r="P27" s="8"/>
      <c r="Q27" s="8"/>
      <c r="R27" s="8"/>
      <c r="S27" s="8"/>
      <c r="T27" s="8"/>
      <c r="U27" s="8"/>
      <c r="V27" s="8"/>
    </row>
    <row r="28" spans="1:22" s="2" customFormat="1" ht="102.75" customHeight="1" x14ac:dyDescent="0.2">
      <c r="A28" s="44" t="s">
        <v>69</v>
      </c>
      <c r="B28" s="46" t="s">
        <v>48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8"/>
      <c r="P28" s="8"/>
      <c r="Q28" s="8"/>
      <c r="R28" s="8"/>
      <c r="S28" s="8"/>
      <c r="T28" s="8"/>
      <c r="U28" s="8"/>
      <c r="V28" s="8"/>
    </row>
    <row r="29" spans="1:22" s="2" customFormat="1" ht="103.5" customHeight="1" x14ac:dyDescent="0.2">
      <c r="A29" s="44" t="s">
        <v>70</v>
      </c>
      <c r="B29" s="46" t="s">
        <v>36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8"/>
      <c r="P29" s="8"/>
      <c r="Q29" s="8"/>
      <c r="R29" s="8"/>
      <c r="S29" s="8"/>
      <c r="T29" s="8"/>
      <c r="U29" s="8"/>
      <c r="V29" s="8"/>
    </row>
    <row r="30" spans="1:22" s="2" customFormat="1" ht="137.25" customHeight="1" x14ac:dyDescent="0.2">
      <c r="A30" s="44" t="s">
        <v>71</v>
      </c>
      <c r="B30" s="46" t="s">
        <v>48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8"/>
      <c r="P30" s="8"/>
      <c r="Q30" s="8"/>
      <c r="R30" s="8"/>
      <c r="S30" s="8"/>
      <c r="T30" s="8"/>
      <c r="U30" s="8"/>
      <c r="V30" s="8"/>
    </row>
    <row r="31" spans="1:22" s="2" customFormat="1" ht="137.25" customHeight="1" x14ac:dyDescent="0.2">
      <c r="A31" s="44" t="s">
        <v>61</v>
      </c>
      <c r="B31" s="46" t="s">
        <v>36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8"/>
      <c r="P31" s="8"/>
      <c r="Q31" s="8"/>
      <c r="R31" s="8"/>
      <c r="S31" s="8"/>
      <c r="T31" s="8"/>
      <c r="U31" s="8"/>
      <c r="V31" s="8"/>
    </row>
    <row r="32" spans="1:22" s="2" customFormat="1" ht="137.25" customHeight="1" x14ac:dyDescent="0.2">
      <c r="A32" s="44" t="s">
        <v>72</v>
      </c>
      <c r="B32" s="46" t="s">
        <v>48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8"/>
      <c r="P32" s="8"/>
      <c r="Q32" s="8"/>
      <c r="R32" s="8"/>
      <c r="S32" s="8"/>
      <c r="T32" s="8"/>
      <c r="U32" s="8"/>
      <c r="V32" s="8"/>
    </row>
    <row r="33" spans="1:22" s="2" customFormat="1" ht="105.75" customHeight="1" x14ac:dyDescent="0.2">
      <c r="A33" s="44" t="s">
        <v>73</v>
      </c>
      <c r="B33" s="46" t="s">
        <v>36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8"/>
      <c r="P33" s="8"/>
      <c r="Q33" s="8"/>
      <c r="R33" s="8"/>
      <c r="S33" s="8"/>
      <c r="T33" s="8"/>
      <c r="U33" s="8"/>
      <c r="V33" s="8"/>
    </row>
    <row r="34" spans="1:22" s="2" customFormat="1" ht="159.75" customHeight="1" x14ac:dyDescent="0.2">
      <c r="A34" s="44" t="s">
        <v>74</v>
      </c>
      <c r="B34" s="45" t="s">
        <v>48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8"/>
      <c r="P34" s="8"/>
      <c r="Q34" s="8"/>
      <c r="R34" s="8"/>
      <c r="S34" s="8"/>
      <c r="T34" s="8"/>
      <c r="U34" s="8"/>
      <c r="V34" s="8"/>
    </row>
    <row r="35" spans="1:22" s="2" customFormat="1" ht="137.25" customHeight="1" x14ac:dyDescent="0.2">
      <c r="A35" s="44" t="s">
        <v>75</v>
      </c>
      <c r="B35" s="45" t="s">
        <v>36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8"/>
      <c r="P35" s="8"/>
      <c r="Q35" s="8"/>
      <c r="R35" s="8"/>
      <c r="S35" s="8"/>
      <c r="T35" s="8"/>
      <c r="U35" s="8"/>
      <c r="V35" s="8"/>
    </row>
    <row r="36" spans="1:22" s="2" customFormat="1" ht="137.25" customHeight="1" x14ac:dyDescent="0.2">
      <c r="A36" s="44" t="s">
        <v>62</v>
      </c>
      <c r="B36" s="45" t="s">
        <v>48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8"/>
      <c r="P36" s="8"/>
      <c r="Q36" s="8"/>
      <c r="R36" s="8"/>
      <c r="S36" s="8"/>
      <c r="T36" s="8"/>
      <c r="U36" s="8"/>
      <c r="V36" s="8"/>
    </row>
    <row r="37" spans="1:22" s="2" customFormat="1" ht="110.25" customHeight="1" x14ac:dyDescent="0.2">
      <c r="A37" s="44" t="s">
        <v>63</v>
      </c>
      <c r="B37" s="45" t="s">
        <v>36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8"/>
      <c r="P37" s="8"/>
      <c r="Q37" s="8"/>
      <c r="R37" s="8"/>
      <c r="S37" s="8"/>
      <c r="T37" s="8"/>
      <c r="U37" s="8"/>
      <c r="V37" s="8"/>
    </row>
    <row r="38" spans="1:22" s="2" customFormat="1" ht="147" customHeight="1" x14ac:dyDescent="0.2">
      <c r="A38" s="44" t="s">
        <v>64</v>
      </c>
      <c r="B38" s="46" t="s">
        <v>48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8"/>
      <c r="P38" s="8"/>
      <c r="Q38" s="8"/>
      <c r="R38" s="8"/>
      <c r="S38" s="8"/>
      <c r="T38" s="8"/>
      <c r="U38" s="8"/>
      <c r="V38" s="8"/>
    </row>
    <row r="39" spans="1:22" s="2" customFormat="1" ht="120" customHeight="1" x14ac:dyDescent="0.2">
      <c r="A39" s="44" t="s">
        <v>76</v>
      </c>
      <c r="B39" s="46" t="s">
        <v>36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8"/>
      <c r="P39" s="8"/>
      <c r="Q39" s="8"/>
      <c r="R39" s="8"/>
      <c r="S39" s="8"/>
      <c r="T39" s="8"/>
      <c r="U39" s="8"/>
      <c r="V39" s="8"/>
    </row>
    <row r="40" spans="1:22" s="2" customFormat="1" ht="134.25" customHeight="1" x14ac:dyDescent="0.2">
      <c r="A40" s="44" t="s">
        <v>98</v>
      </c>
      <c r="B40" s="45" t="s">
        <v>48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8"/>
      <c r="P40" s="8"/>
      <c r="Q40" s="8"/>
      <c r="R40" s="8"/>
      <c r="S40" s="8"/>
      <c r="T40" s="8"/>
      <c r="U40" s="8"/>
      <c r="V40" s="8"/>
    </row>
    <row r="41" spans="1:22" s="2" customFormat="1" ht="108.75" customHeight="1" x14ac:dyDescent="0.2">
      <c r="A41" s="44" t="s">
        <v>99</v>
      </c>
      <c r="B41" s="45" t="s">
        <v>36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8"/>
      <c r="P41" s="8"/>
      <c r="Q41" s="8"/>
      <c r="R41" s="8"/>
      <c r="S41" s="8"/>
      <c r="T41" s="8"/>
      <c r="U41" s="8"/>
      <c r="V41" s="8"/>
    </row>
    <row r="42" spans="1:22" s="2" customFormat="1" ht="158.25" customHeight="1" x14ac:dyDescent="0.2">
      <c r="A42" s="44" t="s">
        <v>77</v>
      </c>
      <c r="B42" s="46" t="s">
        <v>48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8"/>
      <c r="P42" s="8"/>
      <c r="Q42" s="8"/>
      <c r="R42" s="8"/>
      <c r="S42" s="8"/>
      <c r="T42" s="8"/>
      <c r="U42" s="8"/>
      <c r="V42" s="8"/>
    </row>
    <row r="43" spans="1:22" s="2" customFormat="1" ht="120.75" customHeight="1" x14ac:dyDescent="0.2">
      <c r="A43" s="44" t="s">
        <v>78</v>
      </c>
      <c r="B43" s="46" t="s">
        <v>36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8"/>
      <c r="P43" s="8"/>
      <c r="Q43" s="8"/>
      <c r="R43" s="8"/>
      <c r="S43" s="8"/>
      <c r="T43" s="8"/>
      <c r="U43" s="8"/>
      <c r="V43" s="8"/>
    </row>
    <row r="44" spans="1:22" s="2" customFormat="1" ht="137.25" customHeight="1" x14ac:dyDescent="0.2">
      <c r="A44" s="44" t="s">
        <v>79</v>
      </c>
      <c r="B44" s="45" t="s">
        <v>48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8"/>
      <c r="P44" s="8"/>
      <c r="Q44" s="8"/>
      <c r="R44" s="8"/>
      <c r="S44" s="8"/>
      <c r="T44" s="8"/>
      <c r="U44" s="8"/>
      <c r="V44" s="8"/>
    </row>
    <row r="45" spans="1:22" s="2" customFormat="1" ht="125.25" customHeight="1" x14ac:dyDescent="0.2">
      <c r="A45" s="44" t="s">
        <v>80</v>
      </c>
      <c r="B45" s="45" t="s">
        <v>36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8"/>
      <c r="P45" s="8"/>
      <c r="Q45" s="8"/>
      <c r="R45" s="8"/>
      <c r="S45" s="8"/>
      <c r="T45" s="8"/>
      <c r="U45" s="8"/>
      <c r="V45" s="8"/>
    </row>
    <row r="46" spans="1:22" s="2" customFormat="1" ht="137.25" customHeight="1" x14ac:dyDescent="0.2">
      <c r="A46" s="44" t="s">
        <v>81</v>
      </c>
      <c r="B46" s="45" t="s">
        <v>48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8"/>
      <c r="P46" s="8"/>
      <c r="Q46" s="8"/>
      <c r="R46" s="8"/>
      <c r="S46" s="8"/>
      <c r="T46" s="8"/>
      <c r="U46" s="8"/>
      <c r="V46" s="8"/>
    </row>
    <row r="47" spans="1:22" s="2" customFormat="1" ht="137.25" customHeight="1" x14ac:dyDescent="0.2">
      <c r="A47" s="44" t="s">
        <v>82</v>
      </c>
      <c r="B47" s="45" t="s">
        <v>36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8"/>
      <c r="P47" s="8"/>
      <c r="Q47" s="8"/>
      <c r="R47" s="8"/>
      <c r="S47" s="8"/>
      <c r="T47" s="8"/>
      <c r="U47" s="8"/>
      <c r="V47" s="8"/>
    </row>
    <row r="48" spans="1:22" s="2" customFormat="1" ht="114.75" customHeight="1" x14ac:dyDescent="0.2">
      <c r="A48" s="44" t="s">
        <v>83</v>
      </c>
      <c r="B48" s="45" t="s">
        <v>48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8"/>
      <c r="P48" s="8"/>
      <c r="Q48" s="8"/>
      <c r="R48" s="8"/>
      <c r="S48" s="8"/>
      <c r="T48" s="8"/>
      <c r="U48" s="8"/>
      <c r="V48" s="8"/>
    </row>
    <row r="49" spans="1:22" s="2" customFormat="1" ht="111" customHeight="1" x14ac:dyDescent="0.2">
      <c r="A49" s="44" t="s">
        <v>84</v>
      </c>
      <c r="B49" s="45" t="s">
        <v>36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8"/>
      <c r="P49" s="8"/>
      <c r="Q49" s="8"/>
      <c r="R49" s="8"/>
      <c r="S49" s="8"/>
      <c r="T49" s="8"/>
      <c r="U49" s="8"/>
      <c r="V49" s="8"/>
    </row>
    <row r="50" spans="1:22" s="2" customFormat="1" ht="141.75" customHeight="1" x14ac:dyDescent="0.2">
      <c r="A50" s="44" t="s">
        <v>85</v>
      </c>
      <c r="B50" s="46" t="s">
        <v>48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8"/>
      <c r="P50" s="8"/>
      <c r="Q50" s="8"/>
      <c r="R50" s="8"/>
      <c r="S50" s="8"/>
      <c r="T50" s="8"/>
      <c r="U50" s="8"/>
      <c r="V50" s="8"/>
    </row>
    <row r="51" spans="1:22" s="2" customFormat="1" ht="137.25" customHeight="1" x14ac:dyDescent="0.2">
      <c r="A51" s="44" t="s">
        <v>86</v>
      </c>
      <c r="B51" s="46" t="s">
        <v>36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8"/>
      <c r="P51" s="8"/>
      <c r="Q51" s="8"/>
      <c r="R51" s="8"/>
      <c r="S51" s="8"/>
      <c r="T51" s="8"/>
      <c r="U51" s="8"/>
      <c r="V51" s="8"/>
    </row>
    <row r="52" spans="1:22" s="2" customFormat="1" ht="150" customHeight="1" x14ac:dyDescent="0.2">
      <c r="A52" s="44" t="s">
        <v>87</v>
      </c>
      <c r="B52" s="46" t="s">
        <v>48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8"/>
      <c r="P52" s="8"/>
      <c r="Q52" s="8"/>
      <c r="R52" s="8"/>
      <c r="S52" s="8"/>
      <c r="T52" s="8"/>
      <c r="U52" s="8"/>
      <c r="V52" s="8"/>
    </row>
    <row r="53" spans="1:22" s="2" customFormat="1" ht="137.25" customHeight="1" x14ac:dyDescent="0.2">
      <c r="A53" s="44" t="s">
        <v>88</v>
      </c>
      <c r="B53" s="46" t="s">
        <v>36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8"/>
      <c r="P53" s="8"/>
      <c r="Q53" s="8"/>
      <c r="R53" s="8"/>
      <c r="S53" s="8"/>
      <c r="T53" s="8"/>
      <c r="U53" s="8"/>
      <c r="V53" s="8"/>
    </row>
    <row r="54" spans="1:22" s="2" customFormat="1" ht="145.5" customHeight="1" x14ac:dyDescent="0.2">
      <c r="A54" s="44" t="s">
        <v>89</v>
      </c>
      <c r="B54" s="45" t="s">
        <v>48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8"/>
      <c r="P54" s="8"/>
      <c r="Q54" s="8"/>
      <c r="R54" s="8"/>
      <c r="S54" s="8"/>
      <c r="T54" s="8"/>
      <c r="U54" s="8"/>
      <c r="V54" s="8"/>
    </row>
    <row r="55" spans="1:22" s="2" customFormat="1" ht="119.25" customHeight="1" x14ac:dyDescent="0.2">
      <c r="A55" s="44" t="s">
        <v>90</v>
      </c>
      <c r="B55" s="45" t="s">
        <v>36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8"/>
      <c r="P55" s="8"/>
      <c r="Q55" s="8"/>
      <c r="R55" s="8"/>
      <c r="S55" s="8"/>
      <c r="T55" s="8"/>
      <c r="U55" s="8"/>
      <c r="V55" s="8"/>
    </row>
    <row r="56" spans="1:22" s="2" customFormat="1" ht="147.75" customHeight="1" x14ac:dyDescent="0.2">
      <c r="A56" s="44" t="s">
        <v>91</v>
      </c>
      <c r="B56" s="46" t="s">
        <v>48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8"/>
      <c r="P56" s="8"/>
      <c r="Q56" s="8"/>
      <c r="R56" s="8"/>
      <c r="S56" s="8"/>
      <c r="T56" s="8"/>
      <c r="U56" s="8"/>
      <c r="V56" s="8"/>
    </row>
    <row r="57" spans="1:22" s="2" customFormat="1" ht="137.25" customHeight="1" x14ac:dyDescent="0.2">
      <c r="A57" s="44" t="s">
        <v>92</v>
      </c>
      <c r="B57" s="46" t="s">
        <v>36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8"/>
      <c r="P57" s="8"/>
      <c r="Q57" s="8"/>
      <c r="R57" s="8"/>
      <c r="S57" s="8"/>
      <c r="T57" s="8"/>
      <c r="U57" s="8"/>
      <c r="V57" s="8"/>
    </row>
    <row r="58" spans="1:22" s="2" customFormat="1" ht="119.25" customHeight="1" x14ac:dyDescent="0.2">
      <c r="A58" s="44" t="s">
        <v>93</v>
      </c>
      <c r="B58" s="46" t="s">
        <v>48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8"/>
      <c r="P58" s="8"/>
      <c r="Q58" s="8"/>
      <c r="R58" s="8"/>
      <c r="S58" s="8"/>
      <c r="T58" s="8"/>
      <c r="U58" s="8"/>
      <c r="V58" s="8"/>
    </row>
    <row r="59" spans="1:22" s="2" customFormat="1" ht="137.25" customHeight="1" x14ac:dyDescent="0.2">
      <c r="A59" s="44" t="s">
        <v>94</v>
      </c>
      <c r="B59" s="46" t="s">
        <v>36</v>
      </c>
      <c r="C59" s="22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10"/>
      <c r="P59" s="10"/>
      <c r="Q59" s="10"/>
      <c r="R59" s="10"/>
      <c r="S59" s="10"/>
      <c r="T59" s="10"/>
      <c r="U59" s="10"/>
      <c r="V59" s="10"/>
    </row>
    <row r="60" spans="1:22" s="2" customFormat="1" ht="123" customHeight="1" x14ac:dyDescent="0.2">
      <c r="A60" s="44" t="s">
        <v>95</v>
      </c>
      <c r="B60" s="46" t="s">
        <v>48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8"/>
      <c r="P60" s="8"/>
      <c r="Q60" s="8"/>
      <c r="R60" s="8"/>
      <c r="S60" s="8"/>
      <c r="T60" s="8"/>
      <c r="U60" s="8"/>
      <c r="V60" s="8"/>
    </row>
    <row r="61" spans="1:22" s="2" customFormat="1" ht="137.25" customHeight="1" x14ac:dyDescent="0.2">
      <c r="A61" s="44" t="s">
        <v>96</v>
      </c>
      <c r="B61" s="46" t="s">
        <v>36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8"/>
      <c r="P61" s="8"/>
      <c r="Q61" s="8"/>
      <c r="R61" s="8"/>
      <c r="S61" s="8"/>
      <c r="T61" s="8"/>
      <c r="U61" s="8"/>
      <c r="V61" s="8"/>
    </row>
    <row r="62" spans="1:22" s="2" customFormat="1" ht="27.75" customHeight="1" x14ac:dyDescent="0.2">
      <c r="A62" s="100" t="s">
        <v>52</v>
      </c>
      <c r="B62" s="100"/>
      <c r="C62" s="100"/>
      <c r="D62" s="100"/>
      <c r="E62" s="100"/>
      <c r="F62" s="65"/>
      <c r="G62" s="65"/>
      <c r="H62" s="65"/>
      <c r="I62" s="65"/>
      <c r="J62" s="65"/>
      <c r="K62" s="65"/>
      <c r="L62" s="65"/>
      <c r="M62" s="65"/>
      <c r="N62" s="42"/>
      <c r="O62" s="9"/>
      <c r="P62" s="9"/>
      <c r="Q62" s="9"/>
      <c r="R62" s="9"/>
      <c r="S62" s="9"/>
      <c r="T62" s="9"/>
      <c r="U62" s="9"/>
      <c r="V62" s="9"/>
    </row>
    <row r="63" spans="1:22" s="2" customFormat="1" ht="140.25" customHeight="1" x14ac:dyDescent="0.2">
      <c r="A63" s="44" t="s">
        <v>97</v>
      </c>
      <c r="B63" s="46" t="s">
        <v>48</v>
      </c>
      <c r="C63" s="22">
        <v>1374.5</v>
      </c>
      <c r="D63" s="22">
        <v>1387.67</v>
      </c>
      <c r="E63" s="22">
        <v>1432.08</v>
      </c>
      <c r="F63" s="22">
        <v>1489.36</v>
      </c>
      <c r="G63" s="22">
        <v>1489.36</v>
      </c>
      <c r="H63" s="22">
        <v>1489.36</v>
      </c>
      <c r="I63" s="22">
        <v>1548.93</v>
      </c>
      <c r="J63" s="22">
        <v>1548.93</v>
      </c>
      <c r="K63" s="22">
        <v>1548.93</v>
      </c>
      <c r="L63" s="22">
        <v>1610.89</v>
      </c>
      <c r="M63" s="22">
        <v>1610.89</v>
      </c>
      <c r="N63" s="22">
        <v>1610.89</v>
      </c>
      <c r="O63" s="8"/>
      <c r="P63" s="8"/>
      <c r="Q63" s="8"/>
      <c r="R63" s="8"/>
      <c r="S63" s="8"/>
      <c r="T63" s="8"/>
      <c r="U63" s="8"/>
      <c r="V63" s="8"/>
    </row>
    <row r="64" spans="1:22" s="2" customFormat="1" ht="83.25" customHeight="1" x14ac:dyDescent="0.2">
      <c r="A64" s="44" t="s">
        <v>60</v>
      </c>
      <c r="B64" s="46" t="s">
        <v>36</v>
      </c>
      <c r="C64" s="22">
        <v>97.01</v>
      </c>
      <c r="D64" s="22">
        <v>100.96</v>
      </c>
      <c r="E64" s="22">
        <v>103.2</v>
      </c>
      <c r="F64" s="22">
        <v>104</v>
      </c>
      <c r="G64" s="22">
        <v>104</v>
      </c>
      <c r="H64" s="22">
        <v>104</v>
      </c>
      <c r="I64" s="22">
        <v>104</v>
      </c>
      <c r="J64" s="22">
        <v>104</v>
      </c>
      <c r="K64" s="22">
        <v>104</v>
      </c>
      <c r="L64" s="22">
        <v>104</v>
      </c>
      <c r="M64" s="22">
        <v>104</v>
      </c>
      <c r="N64" s="42">
        <v>104</v>
      </c>
      <c r="O64" s="8"/>
      <c r="P64" s="8"/>
      <c r="Q64" s="8"/>
      <c r="R64" s="8"/>
      <c r="S64" s="8"/>
      <c r="T64" s="8"/>
      <c r="U64" s="8"/>
      <c r="V64" s="8"/>
    </row>
    <row r="65" spans="1:22" s="2" customFormat="1" ht="24.75" customHeight="1" x14ac:dyDescent="0.2">
      <c r="A65" s="100" t="s">
        <v>55</v>
      </c>
      <c r="B65" s="100"/>
      <c r="C65" s="100"/>
      <c r="D65" s="100"/>
      <c r="E65" s="100"/>
      <c r="F65" s="100"/>
      <c r="G65" s="100"/>
      <c r="H65" s="100"/>
      <c r="I65" s="100"/>
      <c r="J65" s="65"/>
      <c r="K65" s="65"/>
      <c r="L65" s="65"/>
      <c r="M65" s="65"/>
      <c r="N65" s="42"/>
      <c r="O65" s="10"/>
      <c r="P65" s="10"/>
      <c r="Q65" s="10"/>
      <c r="R65" s="10"/>
      <c r="S65" s="10"/>
      <c r="T65" s="10"/>
      <c r="U65" s="10"/>
      <c r="V65" s="10"/>
    </row>
    <row r="66" spans="1:22" s="2" customFormat="1" ht="157.5" customHeight="1" x14ac:dyDescent="0.2">
      <c r="A66" s="44" t="s">
        <v>53</v>
      </c>
      <c r="B66" s="45" t="s">
        <v>48</v>
      </c>
      <c r="C66" s="22">
        <v>169.8</v>
      </c>
      <c r="D66" s="22">
        <v>399.06</v>
      </c>
      <c r="E66" s="22">
        <v>425</v>
      </c>
      <c r="F66" s="22">
        <v>442</v>
      </c>
      <c r="G66" s="22">
        <v>442</v>
      </c>
      <c r="H66" s="22">
        <v>442</v>
      </c>
      <c r="I66" s="22">
        <v>459.68</v>
      </c>
      <c r="J66" s="22">
        <v>459.68</v>
      </c>
      <c r="K66" s="22">
        <v>459.68</v>
      </c>
      <c r="L66" s="22">
        <v>478.07</v>
      </c>
      <c r="M66" s="22">
        <v>478.07</v>
      </c>
      <c r="N66" s="22">
        <v>478.07</v>
      </c>
      <c r="O66" s="8"/>
      <c r="P66" s="8"/>
      <c r="Q66" s="8"/>
      <c r="R66" s="8"/>
      <c r="S66" s="8"/>
      <c r="T66" s="8"/>
      <c r="U66" s="8"/>
      <c r="V66" s="8"/>
    </row>
    <row r="67" spans="1:22" s="2" customFormat="1" ht="174" customHeight="1" x14ac:dyDescent="0.2">
      <c r="A67" s="44" t="s">
        <v>54</v>
      </c>
      <c r="B67" s="45" t="s">
        <v>36</v>
      </c>
      <c r="C67" s="22">
        <v>123.2</v>
      </c>
      <c r="D67" s="22">
        <v>235.02</v>
      </c>
      <c r="E67" s="22">
        <v>106.5</v>
      </c>
      <c r="F67" s="22">
        <v>104</v>
      </c>
      <c r="G67" s="22">
        <v>104</v>
      </c>
      <c r="H67" s="22">
        <v>104</v>
      </c>
      <c r="I67" s="22">
        <v>104</v>
      </c>
      <c r="J67" s="22">
        <v>104</v>
      </c>
      <c r="K67" s="22">
        <v>104</v>
      </c>
      <c r="L67" s="22">
        <v>104</v>
      </c>
      <c r="M67" s="22">
        <v>104</v>
      </c>
      <c r="N67" s="42">
        <v>104</v>
      </c>
      <c r="O67" s="8"/>
      <c r="P67" s="8"/>
      <c r="Q67" s="8"/>
      <c r="R67" s="8"/>
      <c r="S67" s="8"/>
      <c r="T67" s="8"/>
      <c r="U67" s="8"/>
      <c r="V67" s="8"/>
    </row>
    <row r="68" spans="1:22" s="2" customFormat="1" x14ac:dyDescent="0.2">
      <c r="A68" s="65" t="s">
        <v>126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42"/>
      <c r="O68" s="8"/>
      <c r="P68" s="8"/>
      <c r="Q68" s="8"/>
      <c r="R68" s="8"/>
      <c r="S68" s="8"/>
      <c r="T68" s="8"/>
      <c r="U68" s="8"/>
      <c r="V68" s="8"/>
    </row>
    <row r="69" spans="1:22" s="2" customFormat="1" ht="52.5" customHeight="1" x14ac:dyDescent="0.2">
      <c r="A69" s="43" t="s">
        <v>0</v>
      </c>
      <c r="B69" s="38" t="s">
        <v>123</v>
      </c>
      <c r="C69" s="22">
        <v>3547.2</v>
      </c>
      <c r="D69" s="22">
        <v>3653.4</v>
      </c>
      <c r="E69" s="22">
        <v>3620.4</v>
      </c>
      <c r="F69" s="22">
        <f t="shared" ref="F69:N69" si="0">F73+F71</f>
        <v>3710.91</v>
      </c>
      <c r="G69" s="22">
        <f t="shared" si="0"/>
        <v>3722.4090000000006</v>
      </c>
      <c r="H69" s="22">
        <f t="shared" si="0"/>
        <v>3693.0783187500006</v>
      </c>
      <c r="I69" s="22">
        <f t="shared" si="0"/>
        <v>3835.9176674999994</v>
      </c>
      <c r="J69" s="22">
        <f t="shared" si="0"/>
        <v>3866.0573511000011</v>
      </c>
      <c r="K69" s="22">
        <f t="shared" si="0"/>
        <v>3826.5145874437503</v>
      </c>
      <c r="L69" s="22">
        <f t="shared" si="0"/>
        <v>3970.7036754074988</v>
      </c>
      <c r="M69" s="22">
        <f t="shared" si="0"/>
        <v>4007.3427777348011</v>
      </c>
      <c r="N69" s="22">
        <f t="shared" si="0"/>
        <v>3961.9528305238127</v>
      </c>
      <c r="O69" s="8"/>
      <c r="P69" s="8"/>
      <c r="Q69" s="8"/>
      <c r="R69" s="8"/>
      <c r="S69" s="8"/>
      <c r="T69" s="8"/>
      <c r="U69" s="8"/>
      <c r="V69" s="8"/>
    </row>
    <row r="70" spans="1:22" s="2" customFormat="1" ht="134.25" customHeight="1" x14ac:dyDescent="0.2">
      <c r="A70" s="43" t="s">
        <v>1</v>
      </c>
      <c r="B70" s="38" t="s">
        <v>125</v>
      </c>
      <c r="C70" s="22">
        <v>96.9</v>
      </c>
      <c r="D70" s="22">
        <f>D69/C69/106.2*10000</f>
        <v>96.981083512355738</v>
      </c>
      <c r="E70" s="22">
        <f>E69/D69/99.3*10000</f>
        <v>99.795298903789813</v>
      </c>
      <c r="F70" s="22">
        <f>F69/E69/102.5*10000</f>
        <v>99.999999999999986</v>
      </c>
      <c r="G70" s="22">
        <f>G69/E69/106.2*10000</f>
        <v>96.815081768284827</v>
      </c>
      <c r="H70" s="22">
        <f>H69/E69/102.55*10000</f>
        <v>99.470957136764582</v>
      </c>
      <c r="I70" s="22">
        <f>I69/F69/103.5*10000</f>
        <v>99.873094333398967</v>
      </c>
      <c r="J70" s="22">
        <f>J69/G69/103.8*10000</f>
        <v>100.05685528957687</v>
      </c>
      <c r="K70" s="22">
        <f>K69/H69/103.6*10000</f>
        <v>100.01268806904525</v>
      </c>
      <c r="L70" s="22">
        <f>L69/I69/103.6*10000</f>
        <v>99.916783613099923</v>
      </c>
      <c r="M70" s="22">
        <f>M69/J69/103.9*10000</f>
        <v>99.763724091360359</v>
      </c>
      <c r="N70" s="42">
        <f>N69/K69/103.7*10000</f>
        <v>99.845195347277382</v>
      </c>
      <c r="O70" s="8"/>
      <c r="P70" s="8"/>
      <c r="Q70" s="8"/>
      <c r="R70" s="8"/>
      <c r="S70" s="8"/>
      <c r="T70" s="8"/>
      <c r="U70" s="8"/>
      <c r="V70" s="8"/>
    </row>
    <row r="71" spans="1:22" s="2" customFormat="1" ht="48" customHeight="1" x14ac:dyDescent="0.2">
      <c r="A71" s="43" t="s">
        <v>2</v>
      </c>
      <c r="B71" s="38" t="s">
        <v>123</v>
      </c>
      <c r="C71" s="22">
        <v>3026.5</v>
      </c>
      <c r="D71" s="22">
        <v>3154.8</v>
      </c>
      <c r="E71" s="22">
        <v>3123.3</v>
      </c>
      <c r="F71" s="22">
        <f>E71*102.5%</f>
        <v>3201.3824999999997</v>
      </c>
      <c r="G71" s="22">
        <f>E71*102.9%</f>
        <v>3213.8757000000005</v>
      </c>
      <c r="H71" s="22">
        <f>E71*102.7%</f>
        <v>3207.6291000000006</v>
      </c>
      <c r="I71" s="22">
        <f>F71*103.3%</f>
        <v>3307.0281224999994</v>
      </c>
      <c r="J71" s="22">
        <f>G71*103.9%</f>
        <v>3339.2168523000009</v>
      </c>
      <c r="K71" s="22">
        <f>H71*103.6%</f>
        <v>3323.1037476000006</v>
      </c>
      <c r="L71" s="22">
        <f>I71*103.5%</f>
        <v>3422.774106787499</v>
      </c>
      <c r="M71" s="22">
        <f>J71*103.6%</f>
        <v>3459.4286589828012</v>
      </c>
      <c r="N71" s="42">
        <f>K71*103.5%</f>
        <v>3439.4123787660005</v>
      </c>
      <c r="O71" s="8"/>
      <c r="P71" s="8"/>
      <c r="Q71" s="8"/>
      <c r="R71" s="8"/>
      <c r="S71" s="8"/>
      <c r="T71" s="8"/>
      <c r="U71" s="8"/>
      <c r="V71" s="8"/>
    </row>
    <row r="72" spans="1:22" s="2" customFormat="1" ht="135" customHeight="1" x14ac:dyDescent="0.2">
      <c r="A72" s="43" t="s">
        <v>3</v>
      </c>
      <c r="B72" s="38" t="s">
        <v>125</v>
      </c>
      <c r="C72" s="22">
        <v>95.3</v>
      </c>
      <c r="D72" s="22">
        <f>D71/C71/108.1*10000</f>
        <v>96.42851084308775</v>
      </c>
      <c r="E72" s="22">
        <f>E71/D71/99*10000</f>
        <v>100.00153685965782</v>
      </c>
      <c r="F72" s="22">
        <f>F71/E71/102.5*10000</f>
        <v>99.999999999999986</v>
      </c>
      <c r="G72" s="22">
        <f>G71/E71/102.9*10000</f>
        <v>100</v>
      </c>
      <c r="H72" s="22">
        <f>H71/E71/102.7*10000</f>
        <v>100</v>
      </c>
      <c r="I72" s="22">
        <f>I71/F71/103.3*10000</f>
        <v>100</v>
      </c>
      <c r="J72" s="22">
        <f>J71/G71/103.9*10000</f>
        <v>100</v>
      </c>
      <c r="K72" s="22">
        <f>K71/H71/103.6*10000</f>
        <v>100</v>
      </c>
      <c r="L72" s="22">
        <f>L71/I71/103.5*10000</f>
        <v>99.999999999999986</v>
      </c>
      <c r="M72" s="22">
        <f>M71/J71/103.6*10000</f>
        <v>100</v>
      </c>
      <c r="N72" s="42">
        <f>N71/K71/103.5*10000</f>
        <v>99.999999999999986</v>
      </c>
      <c r="O72" s="10"/>
      <c r="P72" s="10"/>
      <c r="Q72" s="10"/>
      <c r="R72" s="10"/>
      <c r="S72" s="10"/>
      <c r="T72" s="10"/>
      <c r="U72" s="10"/>
      <c r="V72" s="10"/>
    </row>
    <row r="73" spans="1:22" s="2" customFormat="1" ht="48" customHeight="1" x14ac:dyDescent="0.2">
      <c r="A73" s="43" t="s">
        <v>4</v>
      </c>
      <c r="B73" s="38" t="s">
        <v>123</v>
      </c>
      <c r="C73" s="22">
        <v>520.70000000000005</v>
      </c>
      <c r="D73" s="22">
        <v>498.6</v>
      </c>
      <c r="E73" s="22">
        <v>497.1</v>
      </c>
      <c r="F73" s="22">
        <f>E73*102.5%</f>
        <v>509.52749999999997</v>
      </c>
      <c r="G73" s="22">
        <f>E73*102.3%</f>
        <v>508.5333</v>
      </c>
      <c r="H73" s="22">
        <f>E73/102.4%</f>
        <v>485.44921875</v>
      </c>
      <c r="I73" s="22">
        <f>F73*103.8%</f>
        <v>528.889545</v>
      </c>
      <c r="J73" s="22">
        <f>G73*103.6%</f>
        <v>526.84049879999998</v>
      </c>
      <c r="K73" s="22">
        <f>H73*103.7%</f>
        <v>503.41083984374995</v>
      </c>
      <c r="L73" s="22">
        <f>I73*103.6%</f>
        <v>547.92956862000005</v>
      </c>
      <c r="M73" s="22">
        <f>J73*104%</f>
        <v>547.91411875200004</v>
      </c>
      <c r="N73" s="42">
        <f>K73*103.8%</f>
        <v>522.54045175781243</v>
      </c>
      <c r="O73" s="8"/>
      <c r="P73" s="8"/>
      <c r="Q73" s="8"/>
      <c r="R73" s="8"/>
      <c r="S73" s="8"/>
      <c r="T73" s="8"/>
      <c r="U73" s="8"/>
      <c r="V73" s="8"/>
    </row>
    <row r="74" spans="1:22" s="2" customFormat="1" ht="125.25" customHeight="1" x14ac:dyDescent="0.2">
      <c r="A74" s="43" t="s">
        <v>5</v>
      </c>
      <c r="B74" s="38" t="s">
        <v>125</v>
      </c>
      <c r="C74" s="22">
        <v>107</v>
      </c>
      <c r="D74" s="22">
        <f>D73/C73/104.3*10000</f>
        <v>91.807970721616911</v>
      </c>
      <c r="E74" s="22">
        <f>E73/D73/99.7*10000</f>
        <v>99.99915510671606</v>
      </c>
      <c r="F74" s="22">
        <f>F73/E73/102.5*10000</f>
        <v>99.999999999999986</v>
      </c>
      <c r="G74" s="22">
        <f>G73/E73/102.3*10000</f>
        <v>100</v>
      </c>
      <c r="H74" s="22">
        <f>H73/E73/102.4*10000</f>
        <v>95.367431640625</v>
      </c>
      <c r="I74" s="22">
        <f>I73/F73/103.8*10000</f>
        <v>100</v>
      </c>
      <c r="J74" s="22">
        <f>J73/G73/103.6*10000</f>
        <v>100</v>
      </c>
      <c r="K74" s="22">
        <f>K73/H73/103.7*10000</f>
        <v>99.999999999999986</v>
      </c>
      <c r="L74" s="22">
        <f>L73/I73/103.6*10000</f>
        <v>100</v>
      </c>
      <c r="M74" s="22">
        <f>M73/J73/104*10000</f>
        <v>100</v>
      </c>
      <c r="N74" s="42">
        <f>N73/K73/103.8*10000</f>
        <v>100</v>
      </c>
      <c r="O74" s="8"/>
      <c r="P74" s="8"/>
      <c r="Q74" s="8"/>
      <c r="R74" s="8"/>
      <c r="S74" s="8"/>
      <c r="T74" s="8"/>
      <c r="U74" s="8"/>
      <c r="V74" s="8"/>
    </row>
    <row r="75" spans="1:22" s="20" customFormat="1" ht="29.25" customHeight="1" x14ac:dyDescent="0.2">
      <c r="A75" s="96" t="s">
        <v>177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8"/>
      <c r="O75" s="19"/>
      <c r="P75" s="19"/>
      <c r="Q75" s="19"/>
      <c r="R75" s="19"/>
      <c r="S75" s="19"/>
      <c r="T75" s="19"/>
      <c r="U75" s="19"/>
      <c r="V75" s="19"/>
    </row>
    <row r="76" spans="1:22" s="2" customFormat="1" ht="45.75" customHeight="1" x14ac:dyDescent="0.2">
      <c r="A76" s="48" t="s">
        <v>6</v>
      </c>
      <c r="B76" s="45" t="s">
        <v>7</v>
      </c>
      <c r="C76" s="22">
        <v>212.25</v>
      </c>
      <c r="D76" s="22">
        <v>178.5</v>
      </c>
      <c r="E76" s="22">
        <v>139.80000000000001</v>
      </c>
      <c r="F76" s="22">
        <v>140</v>
      </c>
      <c r="G76" s="22">
        <v>140</v>
      </c>
      <c r="H76" s="22">
        <v>140</v>
      </c>
      <c r="I76" s="22">
        <v>143.4</v>
      </c>
      <c r="J76" s="22">
        <v>143.4</v>
      </c>
      <c r="K76" s="22">
        <v>143.4</v>
      </c>
      <c r="L76" s="22">
        <v>149.6</v>
      </c>
      <c r="M76" s="22">
        <v>149.6</v>
      </c>
      <c r="N76" s="22">
        <v>149.6</v>
      </c>
      <c r="O76" s="8"/>
      <c r="P76" s="8"/>
      <c r="Q76" s="8"/>
      <c r="R76" s="8"/>
      <c r="S76" s="8"/>
      <c r="T76" s="8"/>
      <c r="U76" s="8"/>
      <c r="V76" s="8"/>
    </row>
    <row r="77" spans="1:22" s="2" customFormat="1" ht="45.75" customHeight="1" x14ac:dyDescent="0.2">
      <c r="A77" s="48" t="s">
        <v>8</v>
      </c>
      <c r="B77" s="45" t="s">
        <v>7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8"/>
      <c r="P77" s="8"/>
      <c r="Q77" s="8"/>
      <c r="R77" s="8"/>
      <c r="S77" s="8"/>
      <c r="T77" s="8"/>
      <c r="U77" s="8"/>
      <c r="V77" s="8"/>
    </row>
    <row r="78" spans="1:22" s="2" customFormat="1" ht="45.75" customHeight="1" x14ac:dyDescent="0.2">
      <c r="A78" s="48" t="s">
        <v>9</v>
      </c>
      <c r="B78" s="45" t="s">
        <v>7</v>
      </c>
      <c r="C78" s="22">
        <v>22.5</v>
      </c>
      <c r="D78" s="22">
        <v>14.4</v>
      </c>
      <c r="E78" s="22">
        <v>16.3</v>
      </c>
      <c r="F78" s="22">
        <v>16.3</v>
      </c>
      <c r="G78" s="22">
        <v>16.3</v>
      </c>
      <c r="H78" s="22">
        <v>16.3</v>
      </c>
      <c r="I78" s="22">
        <v>16.8</v>
      </c>
      <c r="J78" s="22">
        <v>16.8</v>
      </c>
      <c r="K78" s="22">
        <v>16.8</v>
      </c>
      <c r="L78" s="22">
        <v>17.399999999999999</v>
      </c>
      <c r="M78" s="22">
        <v>17.399999999999999</v>
      </c>
      <c r="N78" s="22">
        <v>17.399999999999999</v>
      </c>
      <c r="O78" s="8"/>
      <c r="P78" s="8"/>
      <c r="Q78" s="8"/>
      <c r="R78" s="8"/>
      <c r="S78" s="8"/>
      <c r="T78" s="8"/>
      <c r="U78" s="8"/>
      <c r="V78" s="8"/>
    </row>
    <row r="79" spans="1:22" s="2" customFormat="1" ht="45.75" customHeight="1" x14ac:dyDescent="0.2">
      <c r="A79" s="48" t="s">
        <v>10</v>
      </c>
      <c r="B79" s="45" t="s">
        <v>7</v>
      </c>
      <c r="C79" s="22">
        <v>19.97</v>
      </c>
      <c r="D79" s="22">
        <v>10.199999999999999</v>
      </c>
      <c r="E79" s="22">
        <v>14.6</v>
      </c>
      <c r="F79" s="22">
        <v>14.7</v>
      </c>
      <c r="G79" s="22">
        <v>14.7</v>
      </c>
      <c r="H79" s="22">
        <v>14.7</v>
      </c>
      <c r="I79" s="22">
        <v>15</v>
      </c>
      <c r="J79" s="22">
        <v>15</v>
      </c>
      <c r="K79" s="22">
        <v>15</v>
      </c>
      <c r="L79" s="22">
        <v>15.1</v>
      </c>
      <c r="M79" s="22">
        <v>15.1</v>
      </c>
      <c r="N79" s="22">
        <v>15.1</v>
      </c>
      <c r="O79" s="8"/>
      <c r="P79" s="8"/>
      <c r="Q79" s="8"/>
      <c r="R79" s="8"/>
      <c r="S79" s="8"/>
      <c r="T79" s="8"/>
      <c r="U79" s="8"/>
      <c r="V79" s="8"/>
    </row>
    <row r="80" spans="1:22" s="2" customFormat="1" ht="45.75" customHeight="1" x14ac:dyDescent="0.2">
      <c r="A80" s="48" t="s">
        <v>11</v>
      </c>
      <c r="B80" s="45" t="s">
        <v>7</v>
      </c>
      <c r="C80" s="22">
        <v>14.13</v>
      </c>
      <c r="D80" s="22">
        <v>14.1</v>
      </c>
      <c r="E80" s="22">
        <v>0.03</v>
      </c>
      <c r="F80" s="22">
        <v>0.05</v>
      </c>
      <c r="G80" s="22">
        <v>0.05</v>
      </c>
      <c r="H80" s="22">
        <v>0.05</v>
      </c>
      <c r="I80" s="22">
        <v>0.06</v>
      </c>
      <c r="J80" s="22">
        <v>0.06</v>
      </c>
      <c r="K80" s="22">
        <v>0.06</v>
      </c>
      <c r="L80" s="22">
        <v>0.06</v>
      </c>
      <c r="M80" s="22">
        <v>0.06</v>
      </c>
      <c r="N80" s="22">
        <v>0.06</v>
      </c>
      <c r="O80" s="8"/>
      <c r="P80" s="8"/>
      <c r="Q80" s="8"/>
      <c r="R80" s="8"/>
      <c r="S80" s="8"/>
      <c r="T80" s="8"/>
      <c r="U80" s="8"/>
      <c r="V80" s="8"/>
    </row>
    <row r="81" spans="1:22" s="2" customFormat="1" ht="45.75" customHeight="1" x14ac:dyDescent="0.2">
      <c r="A81" s="48" t="s">
        <v>12</v>
      </c>
      <c r="B81" s="45" t="s">
        <v>7</v>
      </c>
      <c r="C81" s="22">
        <v>12.68</v>
      </c>
      <c r="D81" s="22">
        <v>10.3</v>
      </c>
      <c r="E81" s="22">
        <v>0.08</v>
      </c>
      <c r="F81" s="22">
        <v>0.09</v>
      </c>
      <c r="G81" s="22">
        <v>0.09</v>
      </c>
      <c r="H81" s="22">
        <v>0.09</v>
      </c>
      <c r="I81" s="22">
        <v>0.09</v>
      </c>
      <c r="J81" s="22">
        <v>0.09</v>
      </c>
      <c r="K81" s="22">
        <v>0.09</v>
      </c>
      <c r="L81" s="22">
        <v>0.1</v>
      </c>
      <c r="M81" s="22">
        <v>0.1</v>
      </c>
      <c r="N81" s="22">
        <v>0.1</v>
      </c>
      <c r="O81" s="8"/>
      <c r="P81" s="8"/>
      <c r="Q81" s="8"/>
      <c r="R81" s="8"/>
      <c r="S81" s="8"/>
      <c r="T81" s="8"/>
      <c r="U81" s="8"/>
      <c r="V81" s="8"/>
    </row>
    <row r="82" spans="1:22" s="2" customFormat="1" ht="45.75" customHeight="1" x14ac:dyDescent="0.2">
      <c r="A82" s="48" t="s">
        <v>13</v>
      </c>
      <c r="B82" s="45" t="s">
        <v>7</v>
      </c>
      <c r="C82" s="22">
        <v>5</v>
      </c>
      <c r="D82" s="22">
        <v>4.5</v>
      </c>
      <c r="E82" s="22">
        <v>4.0999999999999996</v>
      </c>
      <c r="F82" s="22">
        <v>5.2</v>
      </c>
      <c r="G82" s="22">
        <v>5.2</v>
      </c>
      <c r="H82" s="22">
        <v>5.2</v>
      </c>
      <c r="I82" s="22">
        <v>5.3</v>
      </c>
      <c r="J82" s="22">
        <v>5.3</v>
      </c>
      <c r="K82" s="22">
        <v>5.3</v>
      </c>
      <c r="L82" s="22">
        <v>5.4</v>
      </c>
      <c r="M82" s="22">
        <v>5.4</v>
      </c>
      <c r="N82" s="22">
        <v>5.4</v>
      </c>
      <c r="O82" s="10"/>
      <c r="P82" s="10"/>
      <c r="Q82" s="10"/>
      <c r="R82" s="10"/>
      <c r="S82" s="10"/>
      <c r="T82" s="10"/>
      <c r="U82" s="10"/>
      <c r="V82" s="10"/>
    </row>
    <row r="83" spans="1:22" s="2" customFormat="1" ht="45.75" customHeight="1" x14ac:dyDescent="0.2">
      <c r="A83" s="48" t="s">
        <v>14</v>
      </c>
      <c r="B83" s="45" t="s">
        <v>7</v>
      </c>
      <c r="C83" s="22">
        <v>24.95</v>
      </c>
      <c r="D83" s="22">
        <v>24.1</v>
      </c>
      <c r="E83" s="22">
        <v>24</v>
      </c>
      <c r="F83" s="22">
        <v>24.1</v>
      </c>
      <c r="G83" s="22">
        <v>24.1</v>
      </c>
      <c r="H83" s="22">
        <v>24.1</v>
      </c>
      <c r="I83" s="22">
        <v>24.2</v>
      </c>
      <c r="J83" s="22">
        <v>24.2</v>
      </c>
      <c r="K83" s="22">
        <v>24.2</v>
      </c>
      <c r="L83" s="22">
        <v>24.3</v>
      </c>
      <c r="M83" s="22">
        <v>24.3</v>
      </c>
      <c r="N83" s="22">
        <v>24.3</v>
      </c>
      <c r="O83" s="8"/>
      <c r="P83" s="8"/>
      <c r="Q83" s="8"/>
      <c r="R83" s="8"/>
      <c r="S83" s="8"/>
      <c r="T83" s="8"/>
      <c r="U83" s="8"/>
      <c r="V83" s="8"/>
    </row>
    <row r="84" spans="1:22" s="2" customFormat="1" ht="45.75" customHeight="1" x14ac:dyDescent="0.2">
      <c r="A84" s="48" t="s">
        <v>15</v>
      </c>
      <c r="B84" s="45" t="s">
        <v>16</v>
      </c>
      <c r="C84" s="22">
        <v>5.0999999999999996</v>
      </c>
      <c r="D84" s="22">
        <v>4.8</v>
      </c>
      <c r="E84" s="22">
        <v>5.0999999999999996</v>
      </c>
      <c r="F84" s="22">
        <v>5.0999999999999996</v>
      </c>
      <c r="G84" s="22">
        <v>5.0999999999999996</v>
      </c>
      <c r="H84" s="22">
        <v>5.0999999999999996</v>
      </c>
      <c r="I84" s="22">
        <v>5.0999999999999996</v>
      </c>
      <c r="J84" s="22">
        <v>5.0999999999999996</v>
      </c>
      <c r="K84" s="22">
        <v>5.0999999999999996</v>
      </c>
      <c r="L84" s="22">
        <v>5.0999999999999996</v>
      </c>
      <c r="M84" s="22">
        <v>5.0999999999999996</v>
      </c>
      <c r="N84" s="22">
        <v>5.0999999999999996</v>
      </c>
      <c r="O84" s="8"/>
      <c r="P84" s="8"/>
      <c r="Q84" s="8"/>
      <c r="R84" s="8"/>
      <c r="S84" s="8"/>
      <c r="T84" s="8"/>
      <c r="U84" s="8"/>
      <c r="V84" s="8"/>
    </row>
    <row r="85" spans="1:22" s="2" customFormat="1" x14ac:dyDescent="0.2">
      <c r="A85" s="40" t="s">
        <v>127</v>
      </c>
      <c r="B85" s="40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42"/>
      <c r="O85" s="8"/>
      <c r="P85" s="8"/>
      <c r="Q85" s="8"/>
      <c r="R85" s="8"/>
      <c r="S85" s="8"/>
      <c r="T85" s="8"/>
      <c r="U85" s="8"/>
      <c r="V85" s="8"/>
    </row>
    <row r="86" spans="1:22" s="2" customFormat="1" ht="56.25" x14ac:dyDescent="0.2">
      <c r="A86" s="43" t="s">
        <v>128</v>
      </c>
      <c r="B86" s="38" t="s">
        <v>129</v>
      </c>
      <c r="C86" s="22">
        <v>364.26</v>
      </c>
      <c r="D86" s="22">
        <v>225.48</v>
      </c>
      <c r="E86" s="22">
        <v>230.92</v>
      </c>
      <c r="F86" s="22">
        <f>E86*104.2%</f>
        <v>240.61864</v>
      </c>
      <c r="G86" s="22">
        <f>E86*103.9%</f>
        <v>239.92588000000001</v>
      </c>
      <c r="H86" s="22">
        <f>E86*104.1%</f>
        <v>240.38771999999997</v>
      </c>
      <c r="I86" s="22">
        <f>F86*104.3%</f>
        <v>250.96524151999998</v>
      </c>
      <c r="J86" s="22">
        <f>G86*104.2%</f>
        <v>250.00276696</v>
      </c>
      <c r="K86" s="22">
        <f>H86*104.3%</f>
        <v>250.72439195999996</v>
      </c>
      <c r="L86" s="22">
        <f>I86*104.2%</f>
        <v>261.50578166383997</v>
      </c>
      <c r="M86" s="22">
        <f>J86*104.2%</f>
        <v>260.50288317232003</v>
      </c>
      <c r="N86" s="22">
        <f>K86*104.2%</f>
        <v>261.25481642231995</v>
      </c>
      <c r="O86" s="10"/>
      <c r="P86" s="10"/>
      <c r="Q86" s="10"/>
      <c r="R86" s="10"/>
      <c r="S86" s="10"/>
      <c r="T86" s="10"/>
      <c r="U86" s="10"/>
      <c r="V86" s="10"/>
    </row>
    <row r="87" spans="1:22" s="2" customFormat="1" ht="129.75" customHeight="1" x14ac:dyDescent="0.2">
      <c r="A87" s="43" t="s">
        <v>130</v>
      </c>
      <c r="B87" s="38" t="s">
        <v>125</v>
      </c>
      <c r="C87" s="22">
        <v>106.58</v>
      </c>
      <c r="D87" s="22">
        <v>59.98</v>
      </c>
      <c r="E87" s="22">
        <v>100</v>
      </c>
      <c r="F87" s="22">
        <v>100</v>
      </c>
      <c r="G87" s="22">
        <v>100</v>
      </c>
      <c r="H87" s="22">
        <v>100</v>
      </c>
      <c r="I87" s="22">
        <v>100</v>
      </c>
      <c r="J87" s="22">
        <v>100</v>
      </c>
      <c r="K87" s="22">
        <v>100</v>
      </c>
      <c r="L87" s="22">
        <v>100</v>
      </c>
      <c r="M87" s="22">
        <v>100</v>
      </c>
      <c r="N87" s="22">
        <v>100</v>
      </c>
      <c r="O87" s="8"/>
      <c r="P87" s="8"/>
      <c r="Q87" s="8"/>
      <c r="R87" s="8"/>
      <c r="S87" s="8"/>
      <c r="T87" s="8"/>
      <c r="U87" s="8"/>
      <c r="V87" s="8"/>
    </row>
    <row r="88" spans="1:22" s="2" customFormat="1" ht="65.25" customHeight="1" x14ac:dyDescent="0.2">
      <c r="A88" s="43" t="s">
        <v>17</v>
      </c>
      <c r="B88" s="38" t="s">
        <v>131</v>
      </c>
      <c r="C88" s="22">
        <v>32.979999999999997</v>
      </c>
      <c r="D88" s="22">
        <v>46.98</v>
      </c>
      <c r="E88" s="22">
        <v>33.299999999999997</v>
      </c>
      <c r="F88" s="22">
        <v>67.09</v>
      </c>
      <c r="G88" s="22">
        <v>67.09</v>
      </c>
      <c r="H88" s="22">
        <v>67.09</v>
      </c>
      <c r="I88" s="22">
        <v>15</v>
      </c>
      <c r="J88" s="22">
        <v>15</v>
      </c>
      <c r="K88" s="22">
        <v>15</v>
      </c>
      <c r="L88" s="22">
        <v>26.35</v>
      </c>
      <c r="M88" s="22">
        <v>26.35</v>
      </c>
      <c r="N88" s="22">
        <v>26.35</v>
      </c>
      <c r="O88" s="8"/>
      <c r="P88" s="8"/>
      <c r="Q88" s="8"/>
      <c r="R88" s="8"/>
      <c r="S88" s="8"/>
      <c r="T88" s="8"/>
      <c r="U88" s="8"/>
      <c r="V88" s="8"/>
    </row>
    <row r="89" spans="1:22" s="2" customFormat="1" ht="18.75" customHeight="1" x14ac:dyDescent="0.2">
      <c r="A89" s="40" t="s">
        <v>132</v>
      </c>
      <c r="B89" s="40"/>
      <c r="C89" s="40"/>
      <c r="D89" s="40"/>
      <c r="E89" s="40"/>
      <c r="F89" s="40"/>
      <c r="G89" s="65"/>
      <c r="H89" s="65"/>
      <c r="I89" s="65"/>
      <c r="J89" s="65"/>
      <c r="K89" s="65"/>
      <c r="L89" s="65"/>
      <c r="M89" s="65"/>
      <c r="N89" s="42"/>
      <c r="O89" s="8"/>
      <c r="P89" s="8"/>
      <c r="Q89" s="8"/>
      <c r="R89" s="8"/>
      <c r="S89" s="8"/>
      <c r="T89" s="8"/>
      <c r="U89" s="8"/>
      <c r="V89" s="8"/>
    </row>
    <row r="90" spans="1:22" s="2" customFormat="1" x14ac:dyDescent="0.2">
      <c r="A90" s="43" t="s">
        <v>19</v>
      </c>
      <c r="B90" s="38" t="s">
        <v>133</v>
      </c>
      <c r="C90" s="22">
        <v>12510.06</v>
      </c>
      <c r="D90" s="22">
        <v>12751.59</v>
      </c>
      <c r="E90" s="22">
        <v>13185.14</v>
      </c>
      <c r="F90" s="22">
        <v>13659.8</v>
      </c>
      <c r="G90" s="22">
        <v>13686.17</v>
      </c>
      <c r="H90" s="22">
        <v>13699.36</v>
      </c>
      <c r="I90" s="22">
        <v>13699.36</v>
      </c>
      <c r="J90" s="22">
        <v>13699.36</v>
      </c>
      <c r="K90" s="22">
        <v>14247.33</v>
      </c>
      <c r="L90" s="22">
        <v>13712.54</v>
      </c>
      <c r="M90" s="22">
        <v>13712.54</v>
      </c>
      <c r="N90" s="42">
        <v>14831.48</v>
      </c>
      <c r="O90" s="8"/>
      <c r="P90" s="8"/>
      <c r="Q90" s="8"/>
      <c r="R90" s="8"/>
      <c r="S90" s="8"/>
      <c r="T90" s="8"/>
      <c r="U90" s="8"/>
      <c r="V90" s="8"/>
    </row>
    <row r="91" spans="1:22" s="2" customFormat="1" ht="96.75" customHeight="1" x14ac:dyDescent="0.2">
      <c r="A91" s="43" t="s">
        <v>134</v>
      </c>
      <c r="B91" s="94" t="s">
        <v>197</v>
      </c>
      <c r="C91" s="22">
        <v>122.89</v>
      </c>
      <c r="D91" s="22">
        <v>97.54</v>
      </c>
      <c r="E91" s="22">
        <v>100.1</v>
      </c>
      <c r="F91" s="22">
        <v>100</v>
      </c>
      <c r="G91" s="22">
        <v>100</v>
      </c>
      <c r="H91" s="22">
        <v>100</v>
      </c>
      <c r="I91" s="22">
        <v>96.53</v>
      </c>
      <c r="J91" s="22">
        <v>96.34</v>
      </c>
      <c r="K91" s="22">
        <v>96.34</v>
      </c>
      <c r="L91" s="22">
        <v>96.25</v>
      </c>
      <c r="M91" s="22">
        <v>96.25</v>
      </c>
      <c r="N91" s="22">
        <v>96.25</v>
      </c>
      <c r="O91" s="10"/>
      <c r="P91" s="10"/>
      <c r="Q91" s="10"/>
      <c r="R91" s="10"/>
      <c r="S91" s="10"/>
      <c r="T91" s="10"/>
      <c r="U91" s="10"/>
      <c r="V91" s="10"/>
    </row>
    <row r="92" spans="1:22" s="2" customFormat="1" x14ac:dyDescent="0.2">
      <c r="A92" s="43" t="s">
        <v>20</v>
      </c>
      <c r="B92" s="38" t="s">
        <v>133</v>
      </c>
      <c r="C92" s="22">
        <v>6619.7</v>
      </c>
      <c r="D92" s="22">
        <v>6924.2</v>
      </c>
      <c r="E92" s="22">
        <v>7152.69</v>
      </c>
      <c r="F92" s="22">
        <v>7417.33</v>
      </c>
      <c r="G92" s="22">
        <v>7424.49</v>
      </c>
      <c r="H92" s="22">
        <v>7431.64</v>
      </c>
      <c r="I92" s="22">
        <v>7453.1</v>
      </c>
      <c r="J92" s="22">
        <v>7453.1</v>
      </c>
      <c r="K92" s="22">
        <v>7751.21</v>
      </c>
      <c r="L92" s="22">
        <v>7453.1</v>
      </c>
      <c r="M92" s="22">
        <v>7453.1</v>
      </c>
      <c r="N92" s="42">
        <v>8084.51</v>
      </c>
      <c r="O92" s="8"/>
      <c r="P92" s="8"/>
      <c r="Q92" s="8"/>
      <c r="R92" s="8"/>
      <c r="S92" s="8"/>
      <c r="T92" s="8"/>
      <c r="U92" s="8"/>
      <c r="V92" s="8"/>
    </row>
    <row r="93" spans="1:22" s="2" customFormat="1" ht="93" customHeight="1" x14ac:dyDescent="0.2">
      <c r="A93" s="43" t="s">
        <v>135</v>
      </c>
      <c r="B93" s="94" t="s">
        <v>197</v>
      </c>
      <c r="C93" s="22">
        <v>104.68</v>
      </c>
      <c r="D93" s="22">
        <v>99.62</v>
      </c>
      <c r="E93" s="22">
        <v>100</v>
      </c>
      <c r="F93" s="22">
        <v>100</v>
      </c>
      <c r="G93" s="22">
        <v>100</v>
      </c>
      <c r="H93" s="22">
        <v>100</v>
      </c>
      <c r="I93" s="22">
        <v>96.43</v>
      </c>
      <c r="J93" s="22">
        <v>96.34</v>
      </c>
      <c r="K93" s="22">
        <v>104</v>
      </c>
      <c r="L93" s="22">
        <v>95.97</v>
      </c>
      <c r="M93" s="22">
        <v>95.97</v>
      </c>
      <c r="N93" s="42">
        <v>100</v>
      </c>
      <c r="O93" s="8"/>
      <c r="P93" s="8"/>
      <c r="Q93" s="8"/>
      <c r="R93" s="8"/>
      <c r="S93" s="8"/>
      <c r="T93" s="8"/>
      <c r="U93" s="8"/>
      <c r="V93" s="8"/>
    </row>
    <row r="94" spans="1:22" s="2" customFormat="1" ht="46.5" customHeight="1" x14ac:dyDescent="0.2">
      <c r="A94" s="40" t="s">
        <v>136</v>
      </c>
      <c r="B94" s="40"/>
      <c r="C94" s="40"/>
      <c r="D94" s="40"/>
      <c r="E94" s="40"/>
      <c r="F94" s="40"/>
      <c r="G94" s="65"/>
      <c r="H94" s="65"/>
      <c r="I94" s="65"/>
      <c r="J94" s="65"/>
      <c r="K94" s="65"/>
      <c r="L94" s="65"/>
      <c r="M94" s="65"/>
      <c r="N94" s="42"/>
      <c r="O94" s="8"/>
      <c r="P94" s="8"/>
      <c r="Q94" s="8"/>
      <c r="R94" s="8"/>
      <c r="S94" s="8"/>
      <c r="T94" s="8"/>
      <c r="U94" s="8"/>
      <c r="V94" s="8"/>
    </row>
    <row r="95" spans="1:22" s="2" customFormat="1" ht="76.5" customHeight="1" x14ac:dyDescent="0.2">
      <c r="A95" s="43" t="s">
        <v>104</v>
      </c>
      <c r="B95" s="38" t="s">
        <v>21</v>
      </c>
      <c r="C95" s="38">
        <v>979</v>
      </c>
      <c r="D95" s="38">
        <v>925</v>
      </c>
      <c r="E95" s="38">
        <v>928</v>
      </c>
      <c r="F95" s="38">
        <v>935</v>
      </c>
      <c r="G95" s="66">
        <v>928</v>
      </c>
      <c r="H95" s="66">
        <v>930</v>
      </c>
      <c r="I95" s="66">
        <v>942</v>
      </c>
      <c r="J95" s="66">
        <v>934</v>
      </c>
      <c r="K95" s="66">
        <v>936</v>
      </c>
      <c r="L95" s="66">
        <v>948</v>
      </c>
      <c r="M95" s="66">
        <v>939</v>
      </c>
      <c r="N95" s="42">
        <v>941</v>
      </c>
      <c r="O95" s="10"/>
      <c r="P95" s="10"/>
      <c r="Q95" s="10"/>
      <c r="R95" s="10"/>
      <c r="S95" s="10"/>
      <c r="T95" s="10"/>
      <c r="U95" s="10"/>
      <c r="V95" s="10"/>
    </row>
    <row r="96" spans="1:22" s="2" customFormat="1" ht="108" customHeight="1" x14ac:dyDescent="0.2">
      <c r="A96" s="43" t="s">
        <v>137</v>
      </c>
      <c r="B96" s="38" t="s">
        <v>22</v>
      </c>
      <c r="C96" s="22">
        <v>6.67</v>
      </c>
      <c r="D96" s="22">
        <v>6.84</v>
      </c>
      <c r="E96" s="22">
        <v>6.8</v>
      </c>
      <c r="F96" s="22">
        <v>6.87</v>
      </c>
      <c r="G96" s="22">
        <v>6.81</v>
      </c>
      <c r="H96" s="22">
        <v>6.83</v>
      </c>
      <c r="I96" s="22">
        <v>6.92</v>
      </c>
      <c r="J96" s="22">
        <v>6.86</v>
      </c>
      <c r="K96" s="22">
        <v>6.89</v>
      </c>
      <c r="L96" s="22">
        <v>6.97</v>
      </c>
      <c r="M96" s="22">
        <v>6.9</v>
      </c>
      <c r="N96" s="42">
        <v>6.93</v>
      </c>
      <c r="O96" s="12"/>
      <c r="P96" s="11"/>
      <c r="Q96" s="12"/>
      <c r="R96" s="11"/>
      <c r="S96" s="12"/>
      <c r="T96" s="11"/>
      <c r="U96" s="12"/>
      <c r="V96" s="11"/>
    </row>
    <row r="97" spans="1:23" s="2" customFormat="1" ht="70.5" customHeight="1" x14ac:dyDescent="0.2">
      <c r="A97" s="43" t="s">
        <v>49</v>
      </c>
      <c r="B97" s="38" t="s">
        <v>138</v>
      </c>
      <c r="C97" s="22">
        <v>6.8</v>
      </c>
      <c r="D97" s="22">
        <v>6.9</v>
      </c>
      <c r="E97" s="22">
        <v>6.54</v>
      </c>
      <c r="F97" s="22">
        <v>6.7</v>
      </c>
      <c r="G97" s="66">
        <v>6.81</v>
      </c>
      <c r="H97" s="66">
        <v>6.81</v>
      </c>
      <c r="I97" s="66">
        <v>6.82</v>
      </c>
      <c r="J97" s="22">
        <v>7</v>
      </c>
      <c r="K97" s="22">
        <v>7.01</v>
      </c>
      <c r="L97" s="66">
        <v>6.97</v>
      </c>
      <c r="M97" s="66">
        <v>7.19</v>
      </c>
      <c r="N97" s="42">
        <v>7.2</v>
      </c>
      <c r="O97" s="12"/>
      <c r="P97" s="11"/>
      <c r="Q97" s="12"/>
      <c r="R97" s="11"/>
      <c r="S97" s="12"/>
      <c r="T97" s="11"/>
      <c r="U97" s="12"/>
      <c r="V97" s="11"/>
    </row>
    <row r="98" spans="1:23" s="77" customFormat="1" ht="19.5" customHeight="1" x14ac:dyDescent="0.3">
      <c r="A98" s="65" t="s">
        <v>193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42"/>
      <c r="O98" s="78"/>
      <c r="P98" s="79"/>
      <c r="Q98" s="78"/>
      <c r="R98" s="79"/>
      <c r="S98" s="78"/>
      <c r="T98" s="79"/>
      <c r="U98" s="78"/>
      <c r="V98" s="79"/>
      <c r="W98" s="80"/>
    </row>
    <row r="99" spans="1:23" s="2" customFormat="1" ht="87.75" customHeight="1" x14ac:dyDescent="0.2">
      <c r="A99" s="49" t="s">
        <v>179</v>
      </c>
      <c r="B99" s="45" t="s">
        <v>180</v>
      </c>
      <c r="C99" s="69">
        <v>8606</v>
      </c>
      <c r="D99" s="69">
        <v>8877.92</v>
      </c>
      <c r="E99" s="69">
        <v>10668.25</v>
      </c>
      <c r="F99" s="72">
        <v>11628.39</v>
      </c>
      <c r="G99" s="81">
        <v>11710.24</v>
      </c>
      <c r="H99" s="81">
        <v>11710.24</v>
      </c>
      <c r="I99" s="72">
        <v>12128.41</v>
      </c>
      <c r="J99" s="81">
        <v>12225.49</v>
      </c>
      <c r="K99" s="81">
        <v>12225.49</v>
      </c>
      <c r="L99" s="72">
        <v>12710.57</v>
      </c>
      <c r="M99" s="84">
        <v>12812.31</v>
      </c>
      <c r="N99" s="84">
        <v>12812.31</v>
      </c>
      <c r="O99" s="13"/>
      <c r="P99" s="11"/>
      <c r="Q99" s="13"/>
      <c r="R99" s="11"/>
      <c r="S99" s="13"/>
      <c r="T99" s="11"/>
      <c r="U99" s="13"/>
      <c r="V99" s="11"/>
      <c r="W99" s="6"/>
    </row>
    <row r="100" spans="1:23" s="2" customFormat="1" ht="80.25" customHeight="1" x14ac:dyDescent="0.2">
      <c r="A100" s="49" t="s">
        <v>23</v>
      </c>
      <c r="B100" s="45" t="s">
        <v>197</v>
      </c>
      <c r="C100" s="69">
        <v>160.80000000000001</v>
      </c>
      <c r="D100" s="69">
        <v>96.59</v>
      </c>
      <c r="E100" s="69">
        <v>113.15</v>
      </c>
      <c r="F100" s="72">
        <v>103.9</v>
      </c>
      <c r="G100" s="81">
        <v>104.4</v>
      </c>
      <c r="H100" s="81">
        <v>104.4</v>
      </c>
      <c r="I100" s="72">
        <v>99.71</v>
      </c>
      <c r="J100" s="81">
        <v>99.62</v>
      </c>
      <c r="K100" s="81">
        <v>99.62</v>
      </c>
      <c r="L100" s="72">
        <v>100.1</v>
      </c>
      <c r="M100" s="84">
        <v>100.1</v>
      </c>
      <c r="N100" s="84">
        <v>100.1</v>
      </c>
      <c r="O100" s="15"/>
      <c r="P100" s="14"/>
      <c r="Q100" s="15"/>
      <c r="R100" s="14"/>
      <c r="S100" s="15"/>
      <c r="T100" s="14"/>
      <c r="U100" s="15"/>
      <c r="V100" s="14"/>
    </row>
    <row r="101" spans="1:23" s="2" customFormat="1" ht="129" customHeight="1" x14ac:dyDescent="0.2">
      <c r="A101" s="48" t="s">
        <v>181</v>
      </c>
      <c r="B101" s="45" t="s">
        <v>48</v>
      </c>
      <c r="C101" s="70">
        <v>7731.37</v>
      </c>
      <c r="D101" s="71">
        <v>5136.18</v>
      </c>
      <c r="E101" s="71">
        <v>5752.75</v>
      </c>
      <c r="F101" s="72">
        <v>6034.63</v>
      </c>
      <c r="G101" s="71">
        <v>6046.14</v>
      </c>
      <c r="H101" s="71">
        <v>6046.14</v>
      </c>
      <c r="I101" s="72">
        <v>6312.22</v>
      </c>
      <c r="J101" s="71">
        <v>6336.35</v>
      </c>
      <c r="K101" s="71">
        <v>6336.35</v>
      </c>
      <c r="L101" s="72">
        <v>6608.89</v>
      </c>
      <c r="M101" s="85">
        <v>6634.16</v>
      </c>
      <c r="N101" s="85">
        <v>6634.16</v>
      </c>
      <c r="O101" s="16"/>
      <c r="P101" s="14"/>
      <c r="Q101" s="16"/>
      <c r="R101" s="14"/>
      <c r="S101" s="16"/>
      <c r="T101" s="14"/>
      <c r="U101" s="16"/>
      <c r="V101" s="14"/>
    </row>
    <row r="102" spans="1:23" s="2" customFormat="1" ht="108" customHeight="1" x14ac:dyDescent="0.2">
      <c r="A102" s="48" t="s">
        <v>182</v>
      </c>
      <c r="B102" s="45" t="s">
        <v>197</v>
      </c>
      <c r="C102" s="72">
        <v>339.2</v>
      </c>
      <c r="D102" s="71">
        <v>62.2</v>
      </c>
      <c r="E102" s="71">
        <v>105.47</v>
      </c>
      <c r="F102" s="72">
        <v>100</v>
      </c>
      <c r="G102" s="72">
        <v>100</v>
      </c>
      <c r="H102" s="72">
        <v>100</v>
      </c>
      <c r="I102" s="72">
        <v>100</v>
      </c>
      <c r="J102" s="72">
        <v>100</v>
      </c>
      <c r="K102" s="72">
        <v>100</v>
      </c>
      <c r="L102" s="72">
        <v>100</v>
      </c>
      <c r="M102" s="72">
        <v>100</v>
      </c>
      <c r="N102" s="72">
        <v>100</v>
      </c>
      <c r="O102" s="16"/>
      <c r="P102" s="14"/>
      <c r="Q102" s="16"/>
      <c r="R102" s="14"/>
      <c r="S102" s="16"/>
      <c r="T102" s="14"/>
      <c r="U102" s="16"/>
      <c r="V102" s="14"/>
    </row>
    <row r="103" spans="1:23" s="2" customFormat="1" ht="39" x14ac:dyDescent="0.2">
      <c r="A103" s="50" t="s">
        <v>183</v>
      </c>
      <c r="B103" s="46"/>
      <c r="C103" s="73"/>
      <c r="D103" s="74"/>
      <c r="E103" s="74"/>
      <c r="F103" s="73"/>
      <c r="G103" s="74"/>
      <c r="H103" s="74"/>
      <c r="I103" s="73"/>
      <c r="J103" s="74"/>
      <c r="K103" s="74"/>
      <c r="L103" s="73"/>
      <c r="M103" s="86"/>
      <c r="N103" s="86"/>
      <c r="O103" s="17"/>
      <c r="P103" s="14"/>
      <c r="Q103" s="17"/>
      <c r="R103" s="14"/>
      <c r="S103" s="17"/>
      <c r="T103" s="14"/>
      <c r="U103" s="17"/>
      <c r="V103" s="14"/>
    </row>
    <row r="104" spans="1:23" s="2" customFormat="1" x14ac:dyDescent="0.2">
      <c r="A104" s="51" t="s">
        <v>24</v>
      </c>
      <c r="B104" s="46" t="s">
        <v>184</v>
      </c>
      <c r="C104" s="69">
        <v>6711.8</v>
      </c>
      <c r="D104" s="70">
        <v>2048.25</v>
      </c>
      <c r="E104" s="70">
        <v>2199.81</v>
      </c>
      <c r="F104" s="73">
        <v>2293.16</v>
      </c>
      <c r="G104" s="82">
        <v>2297.5300000000002</v>
      </c>
      <c r="H104" s="82">
        <v>2297.5300000000002</v>
      </c>
      <c r="I104" s="73">
        <v>2398.64</v>
      </c>
      <c r="J104" s="82">
        <v>2407.81</v>
      </c>
      <c r="K104" s="82">
        <v>2407.81</v>
      </c>
      <c r="L104" s="73">
        <v>2511.37</v>
      </c>
      <c r="M104" s="87">
        <v>2520.98</v>
      </c>
      <c r="N104" s="87">
        <v>2520.98</v>
      </c>
      <c r="O104" s="17"/>
      <c r="P104" s="14"/>
      <c r="Q104" s="17"/>
      <c r="R104" s="14"/>
      <c r="S104" s="17"/>
      <c r="T104" s="14"/>
      <c r="U104" s="17"/>
      <c r="V104" s="14"/>
    </row>
    <row r="105" spans="1:23" s="2" customFormat="1" x14ac:dyDescent="0.2">
      <c r="A105" s="51" t="s">
        <v>105</v>
      </c>
      <c r="B105" s="46" t="s">
        <v>184</v>
      </c>
      <c r="C105" s="69">
        <v>1019.55</v>
      </c>
      <c r="D105" s="70">
        <v>3087.93</v>
      </c>
      <c r="E105" s="70">
        <v>3552.94</v>
      </c>
      <c r="F105" s="73">
        <v>3741.47</v>
      </c>
      <c r="G105" s="82">
        <v>3748.61</v>
      </c>
      <c r="H105" s="82">
        <v>3748.61</v>
      </c>
      <c r="I105" s="73">
        <v>3913.58</v>
      </c>
      <c r="J105" s="82">
        <v>3928.54</v>
      </c>
      <c r="K105" s="82">
        <v>3928.54</v>
      </c>
      <c r="L105" s="73">
        <v>4097.5200000000004</v>
      </c>
      <c r="M105" s="87">
        <v>4113.18</v>
      </c>
      <c r="N105" s="87">
        <v>4113.18</v>
      </c>
      <c r="O105" s="17"/>
      <c r="P105" s="14"/>
      <c r="Q105" s="17"/>
      <c r="R105" s="14"/>
      <c r="S105" s="17"/>
      <c r="T105" s="14"/>
      <c r="U105" s="17"/>
      <c r="V105" s="14"/>
    </row>
    <row r="106" spans="1:23" s="2" customFormat="1" x14ac:dyDescent="0.2">
      <c r="A106" s="44" t="s">
        <v>185</v>
      </c>
      <c r="B106" s="46" t="s">
        <v>184</v>
      </c>
      <c r="C106" s="69">
        <v>301.55</v>
      </c>
      <c r="D106" s="70">
        <v>1318.09</v>
      </c>
      <c r="E106" s="70">
        <v>1407.92</v>
      </c>
      <c r="F106" s="73">
        <v>1496.59</v>
      </c>
      <c r="G106" s="83">
        <v>1499.44</v>
      </c>
      <c r="H106" s="83">
        <v>1499.44</v>
      </c>
      <c r="I106" s="73">
        <v>1526.29</v>
      </c>
      <c r="J106" s="83">
        <v>1532.13</v>
      </c>
      <c r="K106" s="83">
        <v>1532.13</v>
      </c>
      <c r="L106" s="73">
        <v>1598.03</v>
      </c>
      <c r="M106" s="88">
        <v>1604.14</v>
      </c>
      <c r="N106" s="88">
        <v>1604.14</v>
      </c>
      <c r="O106" s="17"/>
      <c r="P106" s="14"/>
      <c r="Q106" s="17"/>
      <c r="R106" s="14"/>
      <c r="S106" s="17"/>
      <c r="T106" s="14"/>
      <c r="U106" s="17"/>
      <c r="V106" s="14"/>
    </row>
    <row r="107" spans="1:23" s="2" customFormat="1" x14ac:dyDescent="0.2">
      <c r="A107" s="44" t="s">
        <v>186</v>
      </c>
      <c r="B107" s="46" t="s">
        <v>184</v>
      </c>
      <c r="C107" s="69">
        <v>0</v>
      </c>
      <c r="D107" s="75">
        <v>0</v>
      </c>
      <c r="E107" s="75">
        <v>0</v>
      </c>
      <c r="F107" s="75">
        <v>0</v>
      </c>
      <c r="G107" s="75">
        <v>0</v>
      </c>
      <c r="H107" s="75">
        <v>0</v>
      </c>
      <c r="I107" s="75">
        <v>0</v>
      </c>
      <c r="J107" s="75">
        <v>0</v>
      </c>
      <c r="K107" s="75">
        <v>0</v>
      </c>
      <c r="L107" s="75">
        <v>0</v>
      </c>
      <c r="M107" s="75">
        <v>0</v>
      </c>
      <c r="N107" s="75">
        <v>0</v>
      </c>
      <c r="O107" s="16"/>
      <c r="P107" s="14"/>
      <c r="Q107" s="16"/>
      <c r="R107" s="14"/>
      <c r="S107" s="16"/>
      <c r="T107" s="14"/>
      <c r="U107" s="16"/>
      <c r="V107" s="14"/>
    </row>
    <row r="108" spans="1:23" s="2" customFormat="1" ht="37.5" x14ac:dyDescent="0.2">
      <c r="A108" s="44" t="s">
        <v>187</v>
      </c>
      <c r="B108" s="46" t="s">
        <v>184</v>
      </c>
      <c r="C108" s="69">
        <v>194.6</v>
      </c>
      <c r="D108" s="70">
        <v>1265.24</v>
      </c>
      <c r="E108" s="70">
        <v>1366.83</v>
      </c>
      <c r="F108" s="73">
        <v>1434.01</v>
      </c>
      <c r="G108" s="83">
        <v>1436.93</v>
      </c>
      <c r="H108" s="83">
        <v>1436.93</v>
      </c>
      <c r="I108" s="73">
        <v>1504.56</v>
      </c>
      <c r="J108" s="83">
        <v>1510.7</v>
      </c>
      <c r="K108" s="83">
        <v>1510.7</v>
      </c>
      <c r="L108" s="73">
        <v>1579.98</v>
      </c>
      <c r="M108" s="83">
        <v>1586.4</v>
      </c>
      <c r="N108" s="83">
        <v>1586.4</v>
      </c>
      <c r="O108" s="16"/>
      <c r="P108" s="14"/>
      <c r="Q108" s="16"/>
      <c r="R108" s="14"/>
      <c r="S108" s="16"/>
      <c r="T108" s="14"/>
      <c r="U108" s="16"/>
      <c r="V108" s="14"/>
    </row>
    <row r="109" spans="1:23" s="2" customFormat="1" x14ac:dyDescent="0.2">
      <c r="A109" s="44" t="s">
        <v>188</v>
      </c>
      <c r="B109" s="46" t="s">
        <v>184</v>
      </c>
      <c r="C109" s="69">
        <v>236.94</v>
      </c>
      <c r="D109" s="70">
        <v>197.98</v>
      </c>
      <c r="E109" s="70">
        <v>466.25</v>
      </c>
      <c r="F109" s="73">
        <v>486.39</v>
      </c>
      <c r="G109" s="83">
        <v>487.31</v>
      </c>
      <c r="H109" s="83">
        <v>487.31</v>
      </c>
      <c r="I109" s="73">
        <v>501.72</v>
      </c>
      <c r="J109" s="83">
        <v>502.76</v>
      </c>
      <c r="K109" s="83">
        <v>502.76</v>
      </c>
      <c r="L109" s="73">
        <v>512.19000000000005</v>
      </c>
      <c r="M109" s="83">
        <v>514.14</v>
      </c>
      <c r="N109" s="83">
        <v>514.14</v>
      </c>
      <c r="O109" s="16"/>
      <c r="P109" s="14"/>
      <c r="Q109" s="16"/>
      <c r="R109" s="14"/>
      <c r="S109" s="16"/>
      <c r="T109" s="14"/>
      <c r="U109" s="16"/>
      <c r="V109" s="14"/>
    </row>
    <row r="110" spans="1:23" s="2" customFormat="1" x14ac:dyDescent="0.2">
      <c r="A110" s="51" t="s">
        <v>189</v>
      </c>
      <c r="B110" s="46" t="s">
        <v>184</v>
      </c>
      <c r="C110" s="69">
        <v>172.1</v>
      </c>
      <c r="D110" s="70">
        <v>75.94</v>
      </c>
      <c r="E110" s="70">
        <v>66.52</v>
      </c>
      <c r="F110" s="73">
        <v>68.09</v>
      </c>
      <c r="G110" s="82">
        <v>68.22</v>
      </c>
      <c r="H110" s="82">
        <v>68.22</v>
      </c>
      <c r="I110" s="73">
        <v>70.44</v>
      </c>
      <c r="J110" s="82">
        <v>70.709999999999994</v>
      </c>
      <c r="K110" s="82">
        <v>70.709999999999994</v>
      </c>
      <c r="L110" s="73">
        <v>72.75</v>
      </c>
      <c r="M110" s="82">
        <v>73.040000000000006</v>
      </c>
      <c r="N110" s="82">
        <v>73.040000000000006</v>
      </c>
      <c r="O110" s="17"/>
      <c r="P110" s="14"/>
      <c r="Q110" s="17"/>
      <c r="R110" s="14"/>
      <c r="S110" s="17"/>
      <c r="T110" s="14"/>
      <c r="U110" s="17"/>
      <c r="V110" s="14"/>
    </row>
    <row r="111" spans="1:23" s="2" customFormat="1" ht="37.5" x14ac:dyDescent="0.2">
      <c r="A111" s="51" t="s">
        <v>190</v>
      </c>
      <c r="B111" s="46" t="s">
        <v>184</v>
      </c>
      <c r="C111" s="69">
        <v>47.13</v>
      </c>
      <c r="D111" s="70">
        <v>108.38</v>
      </c>
      <c r="E111" s="70">
        <v>304.07</v>
      </c>
      <c r="F111" s="73">
        <v>316.14</v>
      </c>
      <c r="G111" s="82">
        <v>316.54000000000002</v>
      </c>
      <c r="H111" s="82">
        <v>316.54000000000002</v>
      </c>
      <c r="I111" s="73">
        <v>325.89</v>
      </c>
      <c r="J111" s="82">
        <v>326.14</v>
      </c>
      <c r="K111" s="82">
        <v>326.14</v>
      </c>
      <c r="L111" s="73">
        <v>333.12</v>
      </c>
      <c r="M111" s="82">
        <v>334.21</v>
      </c>
      <c r="N111" s="82">
        <v>334.21</v>
      </c>
      <c r="O111" s="10"/>
      <c r="P111" s="10"/>
      <c r="Q111" s="10"/>
      <c r="R111" s="10"/>
      <c r="S111" s="10"/>
      <c r="T111" s="10"/>
      <c r="U111" s="10"/>
      <c r="V111" s="10"/>
    </row>
    <row r="112" spans="1:23" s="2" customFormat="1" x14ac:dyDescent="0.2">
      <c r="A112" s="51" t="s">
        <v>191</v>
      </c>
      <c r="B112" s="46" t="s">
        <v>184</v>
      </c>
      <c r="C112" s="69">
        <v>17.71</v>
      </c>
      <c r="D112" s="70">
        <v>13.66</v>
      </c>
      <c r="E112" s="70">
        <v>95.66</v>
      </c>
      <c r="F112" s="73">
        <v>102.16</v>
      </c>
      <c r="G112" s="82">
        <v>102.55</v>
      </c>
      <c r="H112" s="82">
        <v>102.55</v>
      </c>
      <c r="I112" s="73">
        <v>105.39</v>
      </c>
      <c r="J112" s="82">
        <v>105.91</v>
      </c>
      <c r="K112" s="82">
        <v>105.91</v>
      </c>
      <c r="L112" s="73">
        <v>106.32</v>
      </c>
      <c r="M112" s="82">
        <v>106.89</v>
      </c>
      <c r="N112" s="82">
        <v>106.89</v>
      </c>
      <c r="O112" s="8"/>
      <c r="P112" s="8"/>
      <c r="Q112" s="8"/>
      <c r="R112" s="8"/>
      <c r="S112" s="8"/>
      <c r="T112" s="8"/>
      <c r="U112" s="8"/>
      <c r="V112" s="8"/>
    </row>
    <row r="113" spans="1:22" s="2" customFormat="1" x14ac:dyDescent="0.2">
      <c r="A113" s="44" t="s">
        <v>192</v>
      </c>
      <c r="B113" s="46" t="s">
        <v>184</v>
      </c>
      <c r="C113" s="69">
        <v>286.45</v>
      </c>
      <c r="D113" s="70">
        <v>304.91000000000003</v>
      </c>
      <c r="E113" s="70">
        <v>311.94</v>
      </c>
      <c r="F113" s="73">
        <v>324.48</v>
      </c>
      <c r="G113" s="83">
        <v>324.93</v>
      </c>
      <c r="H113" s="83">
        <v>324.93</v>
      </c>
      <c r="I113" s="73">
        <v>381.01</v>
      </c>
      <c r="J113" s="83">
        <v>382.95</v>
      </c>
      <c r="K113" s="83">
        <v>382.95</v>
      </c>
      <c r="L113" s="73">
        <v>407.32</v>
      </c>
      <c r="M113" s="83">
        <v>408.5</v>
      </c>
      <c r="N113" s="83">
        <v>408.5</v>
      </c>
      <c r="O113" s="8"/>
      <c r="P113" s="8"/>
      <c r="Q113" s="8"/>
      <c r="R113" s="8"/>
      <c r="S113" s="8"/>
      <c r="T113" s="8"/>
      <c r="U113" s="8"/>
      <c r="V113" s="8"/>
    </row>
    <row r="114" spans="1:22" s="64" customFormat="1" ht="29.25" customHeight="1" x14ac:dyDescent="0.2">
      <c r="A114" s="47" t="s">
        <v>175</v>
      </c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95"/>
      <c r="N114" s="42"/>
      <c r="O114" s="92"/>
      <c r="P114" s="92"/>
      <c r="Q114" s="92"/>
      <c r="R114" s="92"/>
      <c r="S114" s="92"/>
      <c r="T114" s="92"/>
      <c r="U114" s="92"/>
      <c r="V114" s="92"/>
    </row>
    <row r="115" spans="1:22" s="2" customFormat="1" ht="37.5" x14ac:dyDescent="0.2">
      <c r="A115" s="52" t="s">
        <v>110</v>
      </c>
      <c r="B115" s="38" t="s">
        <v>123</v>
      </c>
      <c r="C115" s="53">
        <v>3138.14</v>
      </c>
      <c r="D115" s="53">
        <v>2983.82</v>
      </c>
      <c r="E115" s="53">
        <v>3772.81</v>
      </c>
      <c r="F115" s="90">
        <v>3753.03</v>
      </c>
      <c r="G115" s="53">
        <v>3757.97</v>
      </c>
      <c r="H115" s="53">
        <v>3757.97</v>
      </c>
      <c r="I115" s="53">
        <v>3150.49</v>
      </c>
      <c r="J115" s="53">
        <v>3155.17</v>
      </c>
      <c r="K115" s="53">
        <v>3155.17</v>
      </c>
      <c r="L115" s="53">
        <v>3251.36</v>
      </c>
      <c r="M115" s="53">
        <v>3251.8</v>
      </c>
      <c r="N115" s="53">
        <v>3251.8</v>
      </c>
      <c r="O115" s="8"/>
      <c r="P115" s="8"/>
      <c r="Q115" s="8"/>
      <c r="R115" s="8"/>
      <c r="S115" s="8"/>
      <c r="T115" s="8"/>
      <c r="U115" s="8"/>
      <c r="V115" s="8"/>
    </row>
    <row r="116" spans="1:22" s="2" customFormat="1" ht="37.5" x14ac:dyDescent="0.2">
      <c r="A116" s="52" t="s">
        <v>106</v>
      </c>
      <c r="B116" s="38" t="s">
        <v>123</v>
      </c>
      <c r="C116" s="54">
        <v>688.17</v>
      </c>
      <c r="D116" s="55">
        <v>860.17</v>
      </c>
      <c r="E116" s="55">
        <v>786.05</v>
      </c>
      <c r="F116" s="60">
        <v>845.89</v>
      </c>
      <c r="G116" s="55">
        <v>850.83</v>
      </c>
      <c r="H116" s="55">
        <v>850.83</v>
      </c>
      <c r="I116" s="55">
        <v>854.56</v>
      </c>
      <c r="J116" s="55">
        <v>859.24</v>
      </c>
      <c r="K116" s="55">
        <v>859.24</v>
      </c>
      <c r="L116" s="55">
        <v>873.22</v>
      </c>
      <c r="M116" s="55">
        <v>873.66</v>
      </c>
      <c r="N116" s="55">
        <v>873.66</v>
      </c>
      <c r="O116" s="8"/>
      <c r="P116" s="8"/>
      <c r="Q116" s="8"/>
      <c r="R116" s="8"/>
      <c r="S116" s="8"/>
      <c r="T116" s="8"/>
      <c r="U116" s="8"/>
      <c r="V116" s="8"/>
    </row>
    <row r="117" spans="1:22" s="2" customFormat="1" ht="90.75" customHeight="1" x14ac:dyDescent="0.2">
      <c r="A117" s="52" t="s">
        <v>139</v>
      </c>
      <c r="B117" s="38" t="s">
        <v>123</v>
      </c>
      <c r="C117" s="56">
        <v>552.58000000000004</v>
      </c>
      <c r="D117" s="55">
        <v>690.23</v>
      </c>
      <c r="E117" s="55">
        <v>664.92</v>
      </c>
      <c r="F117" s="60">
        <v>716.04</v>
      </c>
      <c r="G117" s="55">
        <v>720.98</v>
      </c>
      <c r="H117" s="55">
        <v>720.98</v>
      </c>
      <c r="I117" s="55">
        <v>726.2</v>
      </c>
      <c r="J117" s="55">
        <v>727.5</v>
      </c>
      <c r="K117" s="55">
        <v>727.5</v>
      </c>
      <c r="L117" s="55">
        <v>741.48</v>
      </c>
      <c r="M117" s="55">
        <v>741.92</v>
      </c>
      <c r="N117" s="55">
        <v>741.92</v>
      </c>
      <c r="O117" s="8"/>
      <c r="P117" s="8"/>
      <c r="Q117" s="8"/>
      <c r="R117" s="8"/>
      <c r="S117" s="8"/>
      <c r="T117" s="8"/>
      <c r="U117" s="8"/>
      <c r="V117" s="8"/>
    </row>
    <row r="118" spans="1:22" s="2" customFormat="1" x14ac:dyDescent="0.2">
      <c r="A118" s="57" t="s">
        <v>140</v>
      </c>
      <c r="B118" s="38" t="s">
        <v>123</v>
      </c>
      <c r="C118" s="55">
        <v>0</v>
      </c>
      <c r="D118" s="55">
        <v>0</v>
      </c>
      <c r="E118" s="55">
        <v>0</v>
      </c>
      <c r="F118" s="60">
        <v>0</v>
      </c>
      <c r="G118" s="55">
        <v>0</v>
      </c>
      <c r="H118" s="55">
        <v>0</v>
      </c>
      <c r="I118" s="55">
        <v>0</v>
      </c>
      <c r="J118" s="55">
        <v>0</v>
      </c>
      <c r="K118" s="55">
        <v>0</v>
      </c>
      <c r="L118" s="55">
        <v>0</v>
      </c>
      <c r="M118" s="55">
        <v>0</v>
      </c>
      <c r="N118" s="55">
        <v>0</v>
      </c>
      <c r="O118" s="8"/>
      <c r="P118" s="8"/>
      <c r="Q118" s="8"/>
      <c r="R118" s="8"/>
      <c r="S118" s="8"/>
      <c r="T118" s="8"/>
      <c r="U118" s="8"/>
      <c r="V118" s="8"/>
    </row>
    <row r="119" spans="1:22" s="2" customFormat="1" x14ac:dyDescent="0.2">
      <c r="A119" s="57" t="s">
        <v>141</v>
      </c>
      <c r="B119" s="38" t="s">
        <v>123</v>
      </c>
      <c r="C119" s="54">
        <v>319.89999999999998</v>
      </c>
      <c r="D119" s="55">
        <v>437.14</v>
      </c>
      <c r="E119" s="55">
        <v>411.62</v>
      </c>
      <c r="F119" s="60">
        <v>419.63</v>
      </c>
      <c r="G119" s="55">
        <v>424.57</v>
      </c>
      <c r="H119" s="55">
        <v>424.57</v>
      </c>
      <c r="I119" s="55">
        <v>432.64</v>
      </c>
      <c r="J119" s="55">
        <v>433.06</v>
      </c>
      <c r="K119" s="55">
        <v>433.06</v>
      </c>
      <c r="L119" s="55">
        <v>441.29</v>
      </c>
      <c r="M119" s="55">
        <v>441.73</v>
      </c>
      <c r="N119" s="55">
        <v>441.73</v>
      </c>
      <c r="O119" s="8"/>
      <c r="P119" s="8"/>
      <c r="Q119" s="8"/>
      <c r="R119" s="8"/>
      <c r="S119" s="8"/>
      <c r="T119" s="8"/>
      <c r="U119" s="8"/>
      <c r="V119" s="8"/>
    </row>
    <row r="120" spans="1:22" s="2" customFormat="1" ht="37.5" x14ac:dyDescent="0.3">
      <c r="A120" s="57" t="s">
        <v>142</v>
      </c>
      <c r="B120" s="38" t="s">
        <v>123</v>
      </c>
      <c r="C120" s="55">
        <v>0</v>
      </c>
      <c r="D120" s="55">
        <v>0</v>
      </c>
      <c r="E120" s="55">
        <v>0</v>
      </c>
      <c r="F120" s="60">
        <v>0</v>
      </c>
      <c r="G120" s="55">
        <v>0</v>
      </c>
      <c r="H120" s="55">
        <v>0</v>
      </c>
      <c r="I120" s="55">
        <v>0</v>
      </c>
      <c r="J120" s="55">
        <v>0</v>
      </c>
      <c r="K120" s="55">
        <v>0</v>
      </c>
      <c r="L120" s="55">
        <v>0</v>
      </c>
      <c r="M120" s="55">
        <v>0</v>
      </c>
      <c r="N120" s="55">
        <v>0</v>
      </c>
      <c r="O120" s="18"/>
      <c r="P120" s="18"/>
      <c r="Q120" s="18"/>
      <c r="R120" s="18"/>
      <c r="S120" s="18"/>
      <c r="T120" s="18"/>
      <c r="U120" s="18"/>
      <c r="V120" s="18"/>
    </row>
    <row r="121" spans="1:22" s="2" customFormat="1" x14ac:dyDescent="0.3">
      <c r="A121" s="57" t="s">
        <v>143</v>
      </c>
      <c r="B121" s="38" t="s">
        <v>123</v>
      </c>
      <c r="C121" s="54">
        <v>32.25</v>
      </c>
      <c r="D121" s="55">
        <v>38.24</v>
      </c>
      <c r="E121" s="55">
        <v>35.840000000000003</v>
      </c>
      <c r="F121" s="60">
        <v>40.950000000000003</v>
      </c>
      <c r="G121" s="55">
        <v>40.950000000000003</v>
      </c>
      <c r="H121" s="55">
        <v>40.950000000000003</v>
      </c>
      <c r="I121" s="55">
        <v>43.26</v>
      </c>
      <c r="J121" s="55">
        <v>43.26</v>
      </c>
      <c r="K121" s="55">
        <v>43.26</v>
      </c>
      <c r="L121" s="55">
        <v>43.21</v>
      </c>
      <c r="M121" s="55">
        <v>43.21</v>
      </c>
      <c r="N121" s="55">
        <v>43.21</v>
      </c>
      <c r="O121" s="18"/>
      <c r="P121" s="18"/>
      <c r="Q121" s="18"/>
      <c r="R121" s="18"/>
      <c r="S121" s="18"/>
      <c r="T121" s="18"/>
      <c r="U121" s="18"/>
      <c r="V121" s="18"/>
    </row>
    <row r="122" spans="1:22" s="2" customFormat="1" ht="56.25" x14ac:dyDescent="0.3">
      <c r="A122" s="57" t="s">
        <v>144</v>
      </c>
      <c r="B122" s="38" t="s">
        <v>123</v>
      </c>
      <c r="C122" s="55">
        <v>0</v>
      </c>
      <c r="D122" s="55">
        <v>0</v>
      </c>
      <c r="E122" s="55">
        <v>0</v>
      </c>
      <c r="F122" s="60">
        <v>33.94</v>
      </c>
      <c r="G122" s="55">
        <v>33.94</v>
      </c>
      <c r="H122" s="55">
        <v>33.94</v>
      </c>
      <c r="I122" s="55">
        <v>33.130000000000003</v>
      </c>
      <c r="J122" s="55">
        <v>34</v>
      </c>
      <c r="K122" s="55">
        <v>34</v>
      </c>
      <c r="L122" s="55">
        <v>34.1</v>
      </c>
      <c r="M122" s="55">
        <v>34.1</v>
      </c>
      <c r="N122" s="55">
        <v>34.1</v>
      </c>
      <c r="O122" s="18"/>
      <c r="P122" s="18"/>
      <c r="Q122" s="18"/>
      <c r="R122" s="18"/>
      <c r="S122" s="18"/>
      <c r="T122" s="18"/>
      <c r="U122" s="18"/>
      <c r="V122" s="18"/>
    </row>
    <row r="123" spans="1:22" s="2" customFormat="1" x14ac:dyDescent="0.3">
      <c r="A123" s="57" t="s">
        <v>145</v>
      </c>
      <c r="B123" s="38" t="s">
        <v>123</v>
      </c>
      <c r="C123" s="58">
        <v>23.51</v>
      </c>
      <c r="D123" s="55">
        <v>33.409999999999997</v>
      </c>
      <c r="E123" s="55">
        <v>39.119999999999997</v>
      </c>
      <c r="F123" s="60">
        <v>55.5</v>
      </c>
      <c r="G123" s="55">
        <v>55.5</v>
      </c>
      <c r="H123" s="55">
        <v>55.5</v>
      </c>
      <c r="I123" s="55">
        <v>57.38</v>
      </c>
      <c r="J123" s="55">
        <v>57.38</v>
      </c>
      <c r="K123" s="55">
        <v>57.38</v>
      </c>
      <c r="L123" s="55">
        <v>58.79</v>
      </c>
      <c r="M123" s="55">
        <v>58.79</v>
      </c>
      <c r="N123" s="55">
        <v>58.79</v>
      </c>
      <c r="O123" s="18"/>
      <c r="P123" s="18"/>
      <c r="Q123" s="18"/>
      <c r="R123" s="18"/>
      <c r="S123" s="18"/>
      <c r="T123" s="18"/>
      <c r="U123" s="18"/>
      <c r="V123" s="18"/>
    </row>
    <row r="124" spans="1:22" s="2" customFormat="1" x14ac:dyDescent="0.3">
      <c r="A124" s="57" t="s">
        <v>146</v>
      </c>
      <c r="B124" s="38" t="s">
        <v>123</v>
      </c>
      <c r="C124" s="55">
        <v>0</v>
      </c>
      <c r="D124" s="55">
        <v>0</v>
      </c>
      <c r="E124" s="55">
        <v>0</v>
      </c>
      <c r="F124" s="60">
        <v>0</v>
      </c>
      <c r="G124" s="55">
        <v>0</v>
      </c>
      <c r="H124" s="55">
        <v>0</v>
      </c>
      <c r="I124" s="55">
        <v>0</v>
      </c>
      <c r="J124" s="55">
        <v>0</v>
      </c>
      <c r="K124" s="55">
        <v>0</v>
      </c>
      <c r="L124" s="55">
        <v>0</v>
      </c>
      <c r="M124" s="55">
        <v>0</v>
      </c>
      <c r="N124" s="55">
        <v>0</v>
      </c>
      <c r="O124" s="18"/>
      <c r="P124" s="18"/>
      <c r="Q124" s="18"/>
      <c r="R124" s="18"/>
      <c r="S124" s="18"/>
      <c r="T124" s="18"/>
      <c r="U124" s="18"/>
      <c r="V124" s="18"/>
    </row>
    <row r="125" spans="1:22" s="2" customFormat="1" x14ac:dyDescent="0.3">
      <c r="A125" s="57" t="s">
        <v>147</v>
      </c>
      <c r="B125" s="38" t="s">
        <v>123</v>
      </c>
      <c r="C125" s="55">
        <v>0</v>
      </c>
      <c r="D125" s="55">
        <v>0</v>
      </c>
      <c r="E125" s="55">
        <v>0</v>
      </c>
      <c r="F125" s="60">
        <v>0</v>
      </c>
      <c r="G125" s="55">
        <v>0</v>
      </c>
      <c r="H125" s="55">
        <v>0</v>
      </c>
      <c r="I125" s="55">
        <v>0</v>
      </c>
      <c r="J125" s="55">
        <v>0</v>
      </c>
      <c r="K125" s="55">
        <v>0</v>
      </c>
      <c r="L125" s="55">
        <v>0</v>
      </c>
      <c r="M125" s="55">
        <v>0</v>
      </c>
      <c r="N125" s="55">
        <v>0</v>
      </c>
      <c r="O125" s="18"/>
      <c r="P125" s="18"/>
      <c r="Q125" s="18"/>
      <c r="R125" s="18"/>
      <c r="S125" s="18"/>
      <c r="T125" s="18"/>
      <c r="U125" s="18"/>
      <c r="V125" s="18"/>
    </row>
    <row r="126" spans="1:22" s="2" customFormat="1" x14ac:dyDescent="0.3">
      <c r="A126" s="57" t="s">
        <v>148</v>
      </c>
      <c r="B126" s="38" t="s">
        <v>123</v>
      </c>
      <c r="C126" s="55">
        <v>0</v>
      </c>
      <c r="D126" s="55">
        <v>0</v>
      </c>
      <c r="E126" s="55">
        <v>0</v>
      </c>
      <c r="F126" s="60">
        <v>0</v>
      </c>
      <c r="G126" s="55">
        <v>0</v>
      </c>
      <c r="H126" s="55">
        <v>0</v>
      </c>
      <c r="I126" s="55">
        <v>0</v>
      </c>
      <c r="J126" s="55">
        <v>0</v>
      </c>
      <c r="K126" s="55">
        <v>0</v>
      </c>
      <c r="L126" s="55">
        <v>0</v>
      </c>
      <c r="M126" s="55">
        <v>0</v>
      </c>
      <c r="N126" s="55">
        <v>0</v>
      </c>
      <c r="O126" s="18"/>
      <c r="P126" s="18"/>
      <c r="Q126" s="18"/>
      <c r="R126" s="18"/>
      <c r="S126" s="18"/>
      <c r="T126" s="18"/>
      <c r="U126" s="18"/>
      <c r="V126" s="18"/>
    </row>
    <row r="127" spans="1:22" s="2" customFormat="1" x14ac:dyDescent="0.3">
      <c r="A127" s="57" t="s">
        <v>149</v>
      </c>
      <c r="B127" s="38" t="s">
        <v>123</v>
      </c>
      <c r="C127" s="58">
        <v>109.2</v>
      </c>
      <c r="D127" s="55">
        <v>108.99</v>
      </c>
      <c r="E127" s="55">
        <v>125.39</v>
      </c>
      <c r="F127" s="60">
        <v>130.87</v>
      </c>
      <c r="G127" s="55">
        <v>130.87</v>
      </c>
      <c r="H127" s="55">
        <v>130.87</v>
      </c>
      <c r="I127" s="55">
        <v>136</v>
      </c>
      <c r="J127" s="55">
        <v>136</v>
      </c>
      <c r="K127" s="55">
        <v>136</v>
      </c>
      <c r="L127" s="55">
        <v>140.27000000000001</v>
      </c>
      <c r="M127" s="55">
        <v>140.27000000000001</v>
      </c>
      <c r="N127" s="55">
        <v>140.27000000000001</v>
      </c>
      <c r="O127" s="18"/>
      <c r="P127" s="18"/>
      <c r="Q127" s="18"/>
      <c r="R127" s="18"/>
      <c r="S127" s="18"/>
      <c r="T127" s="18"/>
      <c r="U127" s="18"/>
      <c r="V127" s="18"/>
    </row>
    <row r="128" spans="1:22" s="2" customFormat="1" x14ac:dyDescent="0.3">
      <c r="A128" s="52" t="s">
        <v>107</v>
      </c>
      <c r="B128" s="38" t="s">
        <v>123</v>
      </c>
      <c r="C128" s="54">
        <v>135.59</v>
      </c>
      <c r="D128" s="55">
        <v>169.94</v>
      </c>
      <c r="E128" s="55">
        <v>121.13</v>
      </c>
      <c r="F128" s="60">
        <v>129.85</v>
      </c>
      <c r="G128" s="55">
        <v>129.85</v>
      </c>
      <c r="H128" s="55">
        <v>129.85</v>
      </c>
      <c r="I128" s="55">
        <v>128.36000000000001</v>
      </c>
      <c r="J128" s="55">
        <v>131.74</v>
      </c>
      <c r="K128" s="55">
        <v>131.74</v>
      </c>
      <c r="L128" s="55">
        <v>131.74</v>
      </c>
      <c r="M128" s="55">
        <v>131.74</v>
      </c>
      <c r="N128" s="55">
        <v>131.74</v>
      </c>
      <c r="O128" s="18"/>
      <c r="P128" s="18"/>
      <c r="Q128" s="18"/>
      <c r="R128" s="18"/>
      <c r="S128" s="18"/>
      <c r="T128" s="18"/>
      <c r="U128" s="18"/>
      <c r="V128" s="18"/>
    </row>
    <row r="129" spans="1:22" s="2" customFormat="1" ht="37.5" x14ac:dyDescent="0.3">
      <c r="A129" s="52" t="s">
        <v>108</v>
      </c>
      <c r="B129" s="38" t="s">
        <v>123</v>
      </c>
      <c r="C129" s="58">
        <v>2449.9699999999998</v>
      </c>
      <c r="D129" s="55">
        <v>2123.65</v>
      </c>
      <c r="E129" s="55">
        <v>2986.76</v>
      </c>
      <c r="F129" s="60">
        <v>2907.14</v>
      </c>
      <c r="G129" s="55">
        <v>2907.14</v>
      </c>
      <c r="H129" s="55">
        <v>2907.14</v>
      </c>
      <c r="I129" s="55">
        <v>2295.9299999999998</v>
      </c>
      <c r="J129" s="55">
        <v>2295.9299999999998</v>
      </c>
      <c r="K129" s="55">
        <v>2295.9299999999998</v>
      </c>
      <c r="L129" s="55">
        <v>2378.14</v>
      </c>
      <c r="M129" s="55">
        <v>2378.14</v>
      </c>
      <c r="N129" s="55">
        <v>2378.14</v>
      </c>
      <c r="O129" s="18"/>
      <c r="P129" s="18"/>
      <c r="Q129" s="18"/>
      <c r="R129" s="18"/>
      <c r="S129" s="18"/>
      <c r="T129" s="18"/>
      <c r="U129" s="18"/>
      <c r="V129" s="18"/>
    </row>
    <row r="130" spans="1:22" s="2" customFormat="1" x14ac:dyDescent="0.3">
      <c r="A130" s="57" t="s">
        <v>150</v>
      </c>
      <c r="B130" s="38" t="s">
        <v>123</v>
      </c>
      <c r="C130" s="55">
        <v>0</v>
      </c>
      <c r="D130" s="55">
        <v>0</v>
      </c>
      <c r="E130" s="55">
        <v>0</v>
      </c>
      <c r="F130" s="60">
        <v>0</v>
      </c>
      <c r="G130" s="55">
        <v>0</v>
      </c>
      <c r="H130" s="55">
        <v>0</v>
      </c>
      <c r="I130" s="55">
        <v>0</v>
      </c>
      <c r="J130" s="55">
        <v>0</v>
      </c>
      <c r="K130" s="55">
        <v>0</v>
      </c>
      <c r="L130" s="55">
        <v>0</v>
      </c>
      <c r="M130" s="55">
        <v>0</v>
      </c>
      <c r="N130" s="55">
        <v>0</v>
      </c>
      <c r="O130" s="18"/>
      <c r="P130" s="18"/>
      <c r="Q130" s="18"/>
      <c r="R130" s="18"/>
      <c r="S130" s="18"/>
      <c r="T130" s="18"/>
      <c r="U130" s="18"/>
      <c r="V130" s="18"/>
    </row>
    <row r="131" spans="1:22" s="2" customFormat="1" x14ac:dyDescent="0.3">
      <c r="A131" s="57" t="s">
        <v>151</v>
      </c>
      <c r="B131" s="38" t="s">
        <v>123</v>
      </c>
      <c r="C131" s="55">
        <v>0</v>
      </c>
      <c r="D131" s="55">
        <v>0</v>
      </c>
      <c r="E131" s="55">
        <v>0</v>
      </c>
      <c r="F131" s="60">
        <v>0</v>
      </c>
      <c r="G131" s="55">
        <v>0</v>
      </c>
      <c r="H131" s="55">
        <v>0</v>
      </c>
      <c r="I131" s="55">
        <v>0</v>
      </c>
      <c r="J131" s="55">
        <v>0</v>
      </c>
      <c r="K131" s="55">
        <v>0</v>
      </c>
      <c r="L131" s="55">
        <v>0</v>
      </c>
      <c r="M131" s="55">
        <v>0</v>
      </c>
      <c r="N131" s="55">
        <v>0</v>
      </c>
      <c r="O131" s="18"/>
      <c r="P131" s="18"/>
      <c r="Q131" s="18"/>
      <c r="R131" s="18"/>
      <c r="S131" s="18"/>
      <c r="T131" s="18"/>
      <c r="U131" s="18"/>
      <c r="V131" s="18"/>
    </row>
    <row r="132" spans="1:22" s="2" customFormat="1" ht="37.5" x14ac:dyDescent="0.3">
      <c r="A132" s="57" t="s">
        <v>152</v>
      </c>
      <c r="B132" s="38" t="s">
        <v>123</v>
      </c>
      <c r="C132" s="55">
        <v>0</v>
      </c>
      <c r="D132" s="55">
        <v>0</v>
      </c>
      <c r="E132" s="55">
        <v>0</v>
      </c>
      <c r="F132" s="60">
        <v>0</v>
      </c>
      <c r="G132" s="55">
        <v>0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55">
        <v>0</v>
      </c>
      <c r="N132" s="55">
        <v>0</v>
      </c>
      <c r="O132" s="18"/>
      <c r="P132" s="18"/>
      <c r="Q132" s="18"/>
      <c r="R132" s="18"/>
      <c r="S132" s="18"/>
      <c r="T132" s="18"/>
      <c r="U132" s="18"/>
      <c r="V132" s="18"/>
    </row>
    <row r="133" spans="1:22" s="2" customFormat="1" ht="37.5" x14ac:dyDescent="0.3">
      <c r="A133" s="57" t="s">
        <v>153</v>
      </c>
      <c r="B133" s="38" t="s">
        <v>123</v>
      </c>
      <c r="C133" s="55">
        <v>0</v>
      </c>
      <c r="D133" s="55">
        <v>0</v>
      </c>
      <c r="E133" s="55">
        <v>0</v>
      </c>
      <c r="F133" s="60">
        <v>0</v>
      </c>
      <c r="G133" s="55">
        <v>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5">
        <v>0</v>
      </c>
      <c r="N133" s="55">
        <v>0</v>
      </c>
      <c r="O133" s="18"/>
      <c r="P133" s="18"/>
      <c r="Q133" s="18"/>
      <c r="R133" s="18"/>
      <c r="S133" s="18"/>
      <c r="T133" s="18"/>
      <c r="U133" s="18"/>
      <c r="V133" s="18"/>
    </row>
    <row r="134" spans="1:22" s="2" customFormat="1" ht="56.25" x14ac:dyDescent="0.3">
      <c r="A134" s="52" t="s">
        <v>176</v>
      </c>
      <c r="B134" s="38" t="s">
        <v>123</v>
      </c>
      <c r="C134" s="59">
        <f t="shared" ref="C134:D134" si="1">C135+C136+C137+C138+C139+C140+C141+C142+C143+C144+C145+C146+C147</f>
        <v>2878.36</v>
      </c>
      <c r="D134" s="59">
        <f t="shared" si="1"/>
        <v>3173.16</v>
      </c>
      <c r="E134" s="59">
        <v>3702.2</v>
      </c>
      <c r="F134" s="91">
        <v>3753.03</v>
      </c>
      <c r="G134" s="59">
        <v>3757.97</v>
      </c>
      <c r="H134" s="59">
        <v>3757.97</v>
      </c>
      <c r="I134" s="59">
        <v>3150.49</v>
      </c>
      <c r="J134" s="59">
        <v>3155.17</v>
      </c>
      <c r="K134" s="59">
        <v>3155.17</v>
      </c>
      <c r="L134" s="59">
        <v>3251.36</v>
      </c>
      <c r="M134" s="59">
        <v>3251.8</v>
      </c>
      <c r="N134" s="59">
        <v>3251.8</v>
      </c>
      <c r="O134" s="18"/>
      <c r="P134" s="18"/>
      <c r="Q134" s="18"/>
      <c r="R134" s="18"/>
      <c r="S134" s="18"/>
      <c r="T134" s="18"/>
      <c r="U134" s="18"/>
      <c r="V134" s="18"/>
    </row>
    <row r="135" spans="1:22" s="2" customFormat="1" x14ac:dyDescent="0.3">
      <c r="A135" s="57" t="s">
        <v>154</v>
      </c>
      <c r="B135" s="38" t="s">
        <v>123</v>
      </c>
      <c r="C135" s="55">
        <v>241.6</v>
      </c>
      <c r="D135" s="60">
        <v>269.39</v>
      </c>
      <c r="E135" s="55">
        <v>342.14</v>
      </c>
      <c r="F135" s="60">
        <v>314.3</v>
      </c>
      <c r="G135" s="54">
        <v>314.60000000000002</v>
      </c>
      <c r="H135" s="54">
        <v>314.60000000000002</v>
      </c>
      <c r="I135" s="55">
        <v>306.64</v>
      </c>
      <c r="J135" s="55">
        <v>306.64</v>
      </c>
      <c r="K135" s="55">
        <v>306.64</v>
      </c>
      <c r="L135" s="55">
        <v>306.64</v>
      </c>
      <c r="M135" s="55">
        <v>306.64</v>
      </c>
      <c r="N135" s="55">
        <v>306.64</v>
      </c>
      <c r="O135" s="18"/>
      <c r="P135" s="18"/>
      <c r="Q135" s="18"/>
      <c r="R135" s="18"/>
      <c r="S135" s="18"/>
      <c r="T135" s="18"/>
      <c r="U135" s="18"/>
      <c r="V135" s="18"/>
    </row>
    <row r="136" spans="1:22" s="2" customFormat="1" x14ac:dyDescent="0.3">
      <c r="A136" s="57" t="s">
        <v>155</v>
      </c>
      <c r="B136" s="38" t="s">
        <v>123</v>
      </c>
      <c r="C136" s="55">
        <v>0</v>
      </c>
      <c r="D136" s="55">
        <v>0</v>
      </c>
      <c r="E136" s="55">
        <v>0</v>
      </c>
      <c r="F136" s="60">
        <v>0</v>
      </c>
      <c r="G136" s="55">
        <v>0</v>
      </c>
      <c r="H136" s="55">
        <v>0</v>
      </c>
      <c r="I136" s="55">
        <v>0</v>
      </c>
      <c r="J136" s="55">
        <v>0</v>
      </c>
      <c r="K136" s="55">
        <v>0</v>
      </c>
      <c r="L136" s="55">
        <v>0</v>
      </c>
      <c r="M136" s="55">
        <v>0</v>
      </c>
      <c r="N136" s="55">
        <v>0</v>
      </c>
      <c r="O136" s="18"/>
      <c r="P136" s="18"/>
      <c r="Q136" s="18"/>
      <c r="R136" s="18"/>
      <c r="S136" s="18"/>
      <c r="T136" s="18"/>
      <c r="U136" s="18"/>
      <c r="V136" s="18"/>
    </row>
    <row r="137" spans="1:22" s="2" customFormat="1" ht="37.5" x14ac:dyDescent="0.3">
      <c r="A137" s="57" t="s">
        <v>156</v>
      </c>
      <c r="B137" s="38" t="s">
        <v>123</v>
      </c>
      <c r="C137" s="55">
        <v>49.71</v>
      </c>
      <c r="D137" s="60">
        <v>23.23</v>
      </c>
      <c r="E137" s="55">
        <v>22.99</v>
      </c>
      <c r="F137" s="60">
        <v>21.86</v>
      </c>
      <c r="G137" s="54">
        <v>21.86</v>
      </c>
      <c r="H137" s="54">
        <v>21.86</v>
      </c>
      <c r="I137" s="55">
        <v>22.06</v>
      </c>
      <c r="J137" s="55">
        <v>22.06</v>
      </c>
      <c r="K137" s="55">
        <v>22.06</v>
      </c>
      <c r="L137" s="55">
        <f t="shared" ref="L137:L147" si="2">I137</f>
        <v>22.06</v>
      </c>
      <c r="M137" s="55">
        <v>22.06</v>
      </c>
      <c r="N137" s="55">
        <v>22.06</v>
      </c>
      <c r="O137" s="18"/>
      <c r="P137" s="18"/>
      <c r="Q137" s="18"/>
      <c r="R137" s="18"/>
      <c r="S137" s="18"/>
      <c r="T137" s="18"/>
      <c r="U137" s="18"/>
      <c r="V137" s="18"/>
    </row>
    <row r="138" spans="1:22" s="2" customFormat="1" x14ac:dyDescent="0.3">
      <c r="A138" s="57" t="s">
        <v>157</v>
      </c>
      <c r="B138" s="38" t="s">
        <v>123</v>
      </c>
      <c r="C138" s="55">
        <v>197.46</v>
      </c>
      <c r="D138" s="60">
        <v>346.66</v>
      </c>
      <c r="E138" s="55">
        <v>257.08</v>
      </c>
      <c r="F138" s="60">
        <v>514.04999999999995</v>
      </c>
      <c r="G138" s="54">
        <v>547.74</v>
      </c>
      <c r="H138" s="54">
        <v>547.74</v>
      </c>
      <c r="I138" s="55">
        <v>52.06</v>
      </c>
      <c r="J138" s="55">
        <v>52.06</v>
      </c>
      <c r="K138" s="55">
        <v>52.06</v>
      </c>
      <c r="L138" s="55">
        <v>52.06</v>
      </c>
      <c r="M138" s="55">
        <v>120.85</v>
      </c>
      <c r="N138" s="55">
        <v>120.85</v>
      </c>
      <c r="O138" s="18"/>
      <c r="P138" s="18"/>
      <c r="Q138" s="18"/>
      <c r="R138" s="18"/>
      <c r="S138" s="18"/>
      <c r="T138" s="18"/>
      <c r="U138" s="18"/>
      <c r="V138" s="18"/>
    </row>
    <row r="139" spans="1:22" s="2" customFormat="1" x14ac:dyDescent="0.3">
      <c r="A139" s="57" t="s">
        <v>158</v>
      </c>
      <c r="B139" s="38" t="s">
        <v>123</v>
      </c>
      <c r="C139" s="55">
        <v>196.52</v>
      </c>
      <c r="D139" s="60">
        <v>212.28</v>
      </c>
      <c r="E139" s="55">
        <v>253.55</v>
      </c>
      <c r="F139" s="60">
        <v>96.32</v>
      </c>
      <c r="G139" s="54">
        <v>100.17</v>
      </c>
      <c r="H139" s="54">
        <v>100.17</v>
      </c>
      <c r="I139" s="55">
        <v>135.35</v>
      </c>
      <c r="J139" s="55">
        <v>135.35</v>
      </c>
      <c r="K139" s="55">
        <v>135.35</v>
      </c>
      <c r="L139" s="55">
        <f t="shared" si="2"/>
        <v>135.35</v>
      </c>
      <c r="M139" s="55">
        <v>135.35</v>
      </c>
      <c r="N139" s="55">
        <v>135.35</v>
      </c>
      <c r="O139" s="18"/>
      <c r="P139" s="18"/>
      <c r="Q139" s="18"/>
      <c r="R139" s="18"/>
      <c r="S139" s="18"/>
      <c r="T139" s="18"/>
      <c r="U139" s="18"/>
      <c r="V139" s="18"/>
    </row>
    <row r="140" spans="1:22" s="2" customFormat="1" x14ac:dyDescent="0.3">
      <c r="A140" s="57" t="s">
        <v>159</v>
      </c>
      <c r="B140" s="38" t="s">
        <v>123</v>
      </c>
      <c r="C140" s="55">
        <v>0</v>
      </c>
      <c r="D140" s="55">
        <v>0</v>
      </c>
      <c r="E140" s="55">
        <v>0</v>
      </c>
      <c r="F140" s="60">
        <v>0</v>
      </c>
      <c r="G140" s="55">
        <v>0</v>
      </c>
      <c r="H140" s="55">
        <v>0</v>
      </c>
      <c r="I140" s="55">
        <v>0</v>
      </c>
      <c r="J140" s="55">
        <v>0</v>
      </c>
      <c r="K140" s="55">
        <v>0</v>
      </c>
      <c r="L140" s="55">
        <v>0</v>
      </c>
      <c r="M140" s="55">
        <v>0</v>
      </c>
      <c r="N140" s="55">
        <v>0</v>
      </c>
      <c r="O140" s="18"/>
      <c r="P140" s="18"/>
      <c r="Q140" s="18"/>
      <c r="R140" s="18"/>
      <c r="S140" s="18"/>
      <c r="T140" s="18"/>
      <c r="U140" s="18"/>
      <c r="V140" s="18"/>
    </row>
    <row r="141" spans="1:22" s="2" customFormat="1" x14ac:dyDescent="0.3">
      <c r="A141" s="57" t="s">
        <v>160</v>
      </c>
      <c r="B141" s="38" t="s">
        <v>123</v>
      </c>
      <c r="C141" s="55">
        <v>1360.77</v>
      </c>
      <c r="D141" s="60">
        <v>1414.81</v>
      </c>
      <c r="E141" s="55">
        <v>1526.62</v>
      </c>
      <c r="F141" s="60">
        <v>1789.14</v>
      </c>
      <c r="G141" s="54">
        <v>1755.45</v>
      </c>
      <c r="H141" s="54">
        <v>1755.45</v>
      </c>
      <c r="I141" s="55">
        <v>1666.48</v>
      </c>
      <c r="J141" s="55">
        <v>1666.48</v>
      </c>
      <c r="K141" s="55">
        <v>1666.48</v>
      </c>
      <c r="L141" s="55">
        <v>1767.35</v>
      </c>
      <c r="M141" s="55">
        <v>1699</v>
      </c>
      <c r="N141" s="55">
        <v>1699</v>
      </c>
      <c r="O141" s="18"/>
      <c r="P141" s="18"/>
      <c r="Q141" s="18"/>
      <c r="R141" s="18"/>
      <c r="S141" s="18"/>
      <c r="T141" s="18"/>
      <c r="U141" s="18"/>
      <c r="V141" s="18"/>
    </row>
    <row r="142" spans="1:22" s="2" customFormat="1" x14ac:dyDescent="0.3">
      <c r="A142" s="57" t="s">
        <v>161</v>
      </c>
      <c r="B142" s="38" t="s">
        <v>123</v>
      </c>
      <c r="C142" s="55">
        <v>109.51</v>
      </c>
      <c r="D142" s="60">
        <v>137.62</v>
      </c>
      <c r="E142" s="55">
        <v>171.63</v>
      </c>
      <c r="F142" s="60">
        <v>158.83000000000001</v>
      </c>
      <c r="G142" s="54">
        <v>159.62</v>
      </c>
      <c r="H142" s="54">
        <v>159.62</v>
      </c>
      <c r="I142" s="55">
        <v>86.64</v>
      </c>
      <c r="J142" s="55">
        <v>91.32</v>
      </c>
      <c r="K142" s="55">
        <v>91.32</v>
      </c>
      <c r="L142" s="55">
        <v>86.64</v>
      </c>
      <c r="M142" s="55">
        <v>86.64</v>
      </c>
      <c r="N142" s="55">
        <v>86.64</v>
      </c>
      <c r="O142" s="18"/>
      <c r="P142" s="18"/>
      <c r="Q142" s="18"/>
      <c r="R142" s="18"/>
      <c r="S142" s="18"/>
      <c r="T142" s="18"/>
      <c r="U142" s="18"/>
      <c r="V142" s="18"/>
    </row>
    <row r="143" spans="1:22" s="2" customFormat="1" x14ac:dyDescent="0.3">
      <c r="A143" s="57" t="s">
        <v>162</v>
      </c>
      <c r="B143" s="38" t="s">
        <v>123</v>
      </c>
      <c r="C143" s="55">
        <v>0.83</v>
      </c>
      <c r="D143" s="60">
        <v>0.76</v>
      </c>
      <c r="E143" s="55">
        <v>0</v>
      </c>
      <c r="F143" s="60">
        <v>0</v>
      </c>
      <c r="G143" s="55"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55">
        <v>0</v>
      </c>
      <c r="O143" s="18"/>
      <c r="P143" s="18"/>
      <c r="Q143" s="18"/>
      <c r="R143" s="18"/>
      <c r="S143" s="18"/>
      <c r="T143" s="18"/>
      <c r="U143" s="18"/>
      <c r="V143" s="18"/>
    </row>
    <row r="144" spans="1:22" s="2" customFormat="1" x14ac:dyDescent="0.3">
      <c r="A144" s="57" t="s">
        <v>163</v>
      </c>
      <c r="B144" s="38" t="s">
        <v>123</v>
      </c>
      <c r="C144" s="55">
        <v>691.8</v>
      </c>
      <c r="D144" s="60">
        <v>734.14</v>
      </c>
      <c r="E144" s="55">
        <v>1063.67</v>
      </c>
      <c r="F144" s="60">
        <v>830.8</v>
      </c>
      <c r="G144" s="54">
        <v>830.8</v>
      </c>
      <c r="H144" s="54">
        <v>830.8</v>
      </c>
      <c r="I144" s="55">
        <v>851.8</v>
      </c>
      <c r="J144" s="55">
        <v>851.8</v>
      </c>
      <c r="K144" s="55">
        <v>851.8</v>
      </c>
      <c r="L144" s="55">
        <f t="shared" si="2"/>
        <v>851.8</v>
      </c>
      <c r="M144" s="55">
        <v>851.8</v>
      </c>
      <c r="N144" s="55">
        <v>851.8</v>
      </c>
      <c r="O144" s="18"/>
      <c r="P144" s="18"/>
      <c r="Q144" s="18"/>
      <c r="R144" s="18"/>
      <c r="S144" s="18"/>
      <c r="T144" s="18"/>
      <c r="U144" s="18"/>
      <c r="V144" s="18"/>
    </row>
    <row r="145" spans="1:22" s="2" customFormat="1" x14ac:dyDescent="0.3">
      <c r="A145" s="57" t="s">
        <v>164</v>
      </c>
      <c r="B145" s="38" t="s">
        <v>123</v>
      </c>
      <c r="C145" s="55">
        <v>19.399999999999999</v>
      </c>
      <c r="D145" s="60">
        <v>20.32</v>
      </c>
      <c r="E145" s="55">
        <v>48.53</v>
      </c>
      <c r="F145" s="60">
        <v>12.49</v>
      </c>
      <c r="G145" s="54">
        <v>12.49</v>
      </c>
      <c r="H145" s="54">
        <v>12.49</v>
      </c>
      <c r="I145" s="55">
        <v>12.58</v>
      </c>
      <c r="J145" s="55">
        <v>12.58</v>
      </c>
      <c r="K145" s="55">
        <v>12.58</v>
      </c>
      <c r="L145" s="55">
        <f t="shared" si="2"/>
        <v>12.58</v>
      </c>
      <c r="M145" s="55">
        <v>12.58</v>
      </c>
      <c r="N145" s="55">
        <v>12.58</v>
      </c>
      <c r="O145" s="18"/>
      <c r="P145" s="18"/>
      <c r="Q145" s="18"/>
      <c r="R145" s="18"/>
      <c r="S145" s="18"/>
      <c r="T145" s="18"/>
      <c r="U145" s="18"/>
      <c r="V145" s="18"/>
    </row>
    <row r="146" spans="1:22" s="2" customFormat="1" x14ac:dyDescent="0.3">
      <c r="A146" s="57" t="s">
        <v>165</v>
      </c>
      <c r="B146" s="38" t="s">
        <v>123</v>
      </c>
      <c r="C146" s="61">
        <v>0</v>
      </c>
      <c r="D146" s="61">
        <v>0</v>
      </c>
      <c r="E146" s="61">
        <v>0</v>
      </c>
      <c r="F146" s="61">
        <v>0</v>
      </c>
      <c r="G146" s="61">
        <v>0</v>
      </c>
      <c r="H146" s="61">
        <v>0</v>
      </c>
      <c r="I146" s="61">
        <v>0</v>
      </c>
      <c r="J146" s="61">
        <v>0</v>
      </c>
      <c r="K146" s="61">
        <v>0</v>
      </c>
      <c r="L146" s="61">
        <v>0</v>
      </c>
      <c r="M146" s="61">
        <v>0</v>
      </c>
      <c r="N146" s="61">
        <v>0</v>
      </c>
      <c r="O146" s="18"/>
      <c r="P146" s="18"/>
      <c r="Q146" s="18"/>
      <c r="R146" s="18"/>
      <c r="S146" s="18"/>
      <c r="T146" s="18"/>
      <c r="U146" s="18"/>
      <c r="V146" s="18"/>
    </row>
    <row r="147" spans="1:22" s="2" customFormat="1" ht="37.5" x14ac:dyDescent="0.2">
      <c r="A147" s="57" t="s">
        <v>166</v>
      </c>
      <c r="B147" s="38" t="s">
        <v>123</v>
      </c>
      <c r="C147" s="61">
        <v>10.76</v>
      </c>
      <c r="D147" s="60">
        <v>13.95</v>
      </c>
      <c r="E147" s="55">
        <v>15.99</v>
      </c>
      <c r="F147" s="60">
        <v>15.24</v>
      </c>
      <c r="G147" s="54">
        <v>16.88</v>
      </c>
      <c r="H147" s="54">
        <v>16.88</v>
      </c>
      <c r="I147" s="55">
        <v>16.88</v>
      </c>
      <c r="J147" s="55">
        <v>16.88</v>
      </c>
      <c r="K147" s="55">
        <v>16.88</v>
      </c>
      <c r="L147" s="55">
        <f t="shared" si="2"/>
        <v>16.88</v>
      </c>
      <c r="M147" s="55">
        <v>16.88</v>
      </c>
      <c r="N147" s="55">
        <v>16.88</v>
      </c>
      <c r="O147" s="10"/>
      <c r="P147" s="10"/>
      <c r="Q147" s="10"/>
      <c r="R147" s="10"/>
      <c r="S147" s="10"/>
      <c r="T147" s="10"/>
      <c r="U147" s="10"/>
      <c r="V147" s="10"/>
    </row>
    <row r="148" spans="1:22" s="2" customFormat="1" ht="39" x14ac:dyDescent="0.3">
      <c r="A148" s="50" t="s">
        <v>111</v>
      </c>
      <c r="B148" s="46" t="s">
        <v>25</v>
      </c>
      <c r="C148" s="62">
        <f t="shared" ref="C148:L148" si="3">C115-C134</f>
        <v>259.77999999999975</v>
      </c>
      <c r="D148" s="62">
        <f t="shared" si="3"/>
        <v>-189.33999999999969</v>
      </c>
      <c r="E148" s="62">
        <f t="shared" si="3"/>
        <v>70.610000000000127</v>
      </c>
      <c r="F148" s="90">
        <f t="shared" si="3"/>
        <v>0</v>
      </c>
      <c r="G148" s="53">
        <f t="shared" ref="G148:H148" si="4">G115-G134</f>
        <v>0</v>
      </c>
      <c r="H148" s="53">
        <f t="shared" si="4"/>
        <v>0</v>
      </c>
      <c r="I148" s="53">
        <f t="shared" si="3"/>
        <v>0</v>
      </c>
      <c r="J148" s="53">
        <f t="shared" ref="J148:K148" si="5">J115-J134</f>
        <v>0</v>
      </c>
      <c r="K148" s="53">
        <f t="shared" si="5"/>
        <v>0</v>
      </c>
      <c r="L148" s="53">
        <f t="shared" si="3"/>
        <v>0</v>
      </c>
      <c r="M148" s="53">
        <f>M115-M134</f>
        <v>0</v>
      </c>
      <c r="N148" s="53">
        <f>N115-N134</f>
        <v>0</v>
      </c>
      <c r="O148" s="18"/>
      <c r="P148" s="18"/>
      <c r="Q148" s="18"/>
      <c r="R148" s="18"/>
      <c r="S148" s="18"/>
      <c r="T148" s="18"/>
      <c r="U148" s="18"/>
      <c r="V148" s="18"/>
    </row>
    <row r="149" spans="1:22" s="2" customFormat="1" ht="39" x14ac:dyDescent="0.3">
      <c r="A149" s="50" t="s">
        <v>112</v>
      </c>
      <c r="B149" s="46" t="s">
        <v>25</v>
      </c>
      <c r="C149" s="62">
        <v>154.72999999999999</v>
      </c>
      <c r="D149" s="62">
        <v>166</v>
      </c>
      <c r="E149" s="62">
        <v>202.62</v>
      </c>
      <c r="F149" s="89">
        <v>287.62</v>
      </c>
      <c r="G149" s="89">
        <v>287.62</v>
      </c>
      <c r="H149" s="89">
        <v>287.62</v>
      </c>
      <c r="I149" s="89">
        <v>287.62</v>
      </c>
      <c r="J149" s="89">
        <v>287.62</v>
      </c>
      <c r="K149" s="89">
        <v>287.62</v>
      </c>
      <c r="L149" s="89">
        <v>287.62</v>
      </c>
      <c r="M149" s="89">
        <v>287.62</v>
      </c>
      <c r="N149" s="89">
        <v>287.62</v>
      </c>
      <c r="O149" s="18"/>
      <c r="P149" s="18"/>
      <c r="Q149" s="18"/>
      <c r="R149" s="18"/>
      <c r="S149" s="18"/>
      <c r="T149" s="18"/>
      <c r="U149" s="18"/>
      <c r="V149" s="18"/>
    </row>
    <row r="150" spans="1:22" s="2" customFormat="1" x14ac:dyDescent="0.3">
      <c r="A150" s="40" t="s">
        <v>167</v>
      </c>
      <c r="B150" s="40"/>
      <c r="C150" s="40"/>
      <c r="D150" s="40"/>
      <c r="E150" s="40"/>
      <c r="F150" s="40"/>
      <c r="G150" s="47"/>
      <c r="H150" s="47"/>
      <c r="I150" s="47"/>
      <c r="J150" s="47"/>
      <c r="K150" s="47"/>
      <c r="L150" s="47"/>
      <c r="M150" s="47"/>
      <c r="N150" s="42"/>
      <c r="O150" s="18"/>
      <c r="P150" s="18"/>
      <c r="Q150" s="18"/>
      <c r="R150" s="18"/>
      <c r="S150" s="18"/>
      <c r="T150" s="18"/>
      <c r="U150" s="18"/>
      <c r="V150" s="18"/>
    </row>
    <row r="151" spans="1:22" s="2" customFormat="1" ht="40.5" customHeight="1" x14ac:dyDescent="0.3">
      <c r="A151" s="43" t="s">
        <v>168</v>
      </c>
      <c r="B151" s="38" t="s">
        <v>22</v>
      </c>
      <c r="C151" s="22">
        <f>C152+C157</f>
        <v>70.92</v>
      </c>
      <c r="D151" s="22">
        <f>D152+D157</f>
        <v>72.09</v>
      </c>
      <c r="E151" s="22">
        <f>E152+E157</f>
        <v>72.430000000000007</v>
      </c>
      <c r="F151" s="22">
        <f t="shared" ref="F151:L151" si="6">F152+F157</f>
        <v>72.63</v>
      </c>
      <c r="G151" s="22">
        <f t="shared" si="6"/>
        <v>72.52000000000001</v>
      </c>
      <c r="H151" s="22">
        <f t="shared" ref="H151" si="7">H152+H157</f>
        <v>72.52000000000001</v>
      </c>
      <c r="I151" s="22">
        <f t="shared" si="6"/>
        <v>72.75</v>
      </c>
      <c r="J151" s="22">
        <f t="shared" si="6"/>
        <v>72.789999999999992</v>
      </c>
      <c r="K151" s="22">
        <f t="shared" ref="K151" si="8">K152+K157</f>
        <v>72.789999999999992</v>
      </c>
      <c r="L151" s="22">
        <f t="shared" si="6"/>
        <v>72.77</v>
      </c>
      <c r="M151" s="22">
        <f>M152+M157</f>
        <v>72.740000000000009</v>
      </c>
      <c r="N151" s="22">
        <f>N152+N157</f>
        <v>72.740000000000009</v>
      </c>
      <c r="O151" s="23"/>
      <c r="P151" s="23"/>
      <c r="Q151" s="18"/>
      <c r="R151" s="18"/>
      <c r="S151" s="18"/>
      <c r="T151" s="18"/>
      <c r="U151" s="18"/>
      <c r="V151" s="18"/>
    </row>
    <row r="152" spans="1:22" s="2" customFormat="1" ht="71.25" customHeight="1" x14ac:dyDescent="0.3">
      <c r="A152" s="43" t="s">
        <v>169</v>
      </c>
      <c r="B152" s="38" t="s">
        <v>22</v>
      </c>
      <c r="C152" s="22">
        <v>48.5</v>
      </c>
      <c r="D152" s="22">
        <v>47.8</v>
      </c>
      <c r="E152" s="22">
        <v>48</v>
      </c>
      <c r="F152" s="22">
        <v>48.2</v>
      </c>
      <c r="G152" s="22">
        <v>48.24</v>
      </c>
      <c r="H152" s="22">
        <v>48.24</v>
      </c>
      <c r="I152" s="22">
        <v>48.25</v>
      </c>
      <c r="J152" s="22">
        <v>48.29</v>
      </c>
      <c r="K152" s="22">
        <v>48.29</v>
      </c>
      <c r="L152" s="22">
        <v>48.44</v>
      </c>
      <c r="M152" s="22">
        <v>48.34</v>
      </c>
      <c r="N152" s="22">
        <v>48.34</v>
      </c>
      <c r="O152" s="23"/>
      <c r="P152" s="23"/>
      <c r="Q152" s="18"/>
      <c r="R152" s="18"/>
      <c r="S152" s="18"/>
      <c r="T152" s="18"/>
      <c r="U152" s="18"/>
      <c r="V152" s="18"/>
    </row>
    <row r="153" spans="1:22" s="2" customFormat="1" ht="73.5" customHeight="1" x14ac:dyDescent="0.3">
      <c r="A153" s="49" t="s">
        <v>37</v>
      </c>
      <c r="B153" s="63" t="s">
        <v>22</v>
      </c>
      <c r="C153" s="22">
        <v>24.012</v>
      </c>
      <c r="D153" s="22">
        <v>23.83</v>
      </c>
      <c r="E153" s="22">
        <v>23.94</v>
      </c>
      <c r="F153" s="22">
        <v>23.95</v>
      </c>
      <c r="G153" s="22">
        <v>23.94</v>
      </c>
      <c r="H153" s="22">
        <v>23.94</v>
      </c>
      <c r="I153" s="22">
        <v>23.97</v>
      </c>
      <c r="J153" s="22">
        <v>23.97</v>
      </c>
      <c r="K153" s="22">
        <v>23.97</v>
      </c>
      <c r="L153" s="22">
        <v>24.06</v>
      </c>
      <c r="M153" s="22">
        <v>24.06</v>
      </c>
      <c r="N153" s="22">
        <v>24.06</v>
      </c>
      <c r="O153" s="23"/>
      <c r="P153" s="23"/>
      <c r="Q153" s="18"/>
      <c r="R153" s="18"/>
      <c r="S153" s="18"/>
      <c r="T153" s="18"/>
      <c r="U153" s="18"/>
      <c r="V153" s="18"/>
    </row>
    <row r="154" spans="1:22" s="2" customFormat="1" ht="56.25" x14ac:dyDescent="0.3">
      <c r="A154" s="43" t="s">
        <v>113</v>
      </c>
      <c r="B154" s="38" t="s">
        <v>114</v>
      </c>
      <c r="C154" s="22">
        <v>32917.5</v>
      </c>
      <c r="D154" s="22">
        <v>34942.6</v>
      </c>
      <c r="E154" s="22">
        <v>35117.300000000003</v>
      </c>
      <c r="F154" s="22">
        <v>37458.5</v>
      </c>
      <c r="G154" s="22">
        <v>37912.699999999997</v>
      </c>
      <c r="H154" s="22">
        <f>SUM(E154*H155/100)</f>
        <v>38137.387800000004</v>
      </c>
      <c r="I154" s="22">
        <v>39780.9</v>
      </c>
      <c r="J154" s="22">
        <v>40452.800000000003</v>
      </c>
      <c r="K154" s="22">
        <f>SUM(H154*K155/100)</f>
        <v>40730.730170400006</v>
      </c>
      <c r="L154" s="22">
        <v>42446.2</v>
      </c>
      <c r="M154" s="22">
        <v>43365.5</v>
      </c>
      <c r="N154" s="22">
        <f>SUM(K154*N155/100)</f>
        <v>43704.073472839205</v>
      </c>
      <c r="O154" s="24"/>
      <c r="P154" s="24"/>
      <c r="Q154" s="18"/>
      <c r="R154" s="18"/>
      <c r="S154" s="18"/>
      <c r="T154" s="18"/>
      <c r="U154" s="18"/>
      <c r="V154" s="18"/>
    </row>
    <row r="155" spans="1:22" s="2" customFormat="1" ht="88.5" customHeight="1" x14ac:dyDescent="0.3">
      <c r="A155" s="43" t="s">
        <v>170</v>
      </c>
      <c r="B155" s="38" t="s">
        <v>109</v>
      </c>
      <c r="C155" s="22">
        <v>109.5</v>
      </c>
      <c r="D155" s="22">
        <v>106.2</v>
      </c>
      <c r="E155" s="22">
        <v>100.5</v>
      </c>
      <c r="F155" s="22">
        <v>107.2</v>
      </c>
      <c r="G155" s="22">
        <v>108.5</v>
      </c>
      <c r="H155" s="22">
        <v>108.6</v>
      </c>
      <c r="I155" s="22">
        <v>106.2</v>
      </c>
      <c r="J155" s="22">
        <v>106.7</v>
      </c>
      <c r="K155" s="22">
        <v>106.8</v>
      </c>
      <c r="L155" s="22">
        <v>106.7</v>
      </c>
      <c r="M155" s="22">
        <v>107.2</v>
      </c>
      <c r="N155" s="22">
        <v>107.3</v>
      </c>
      <c r="O155" s="23"/>
      <c r="P155" s="23"/>
      <c r="Q155" s="18"/>
      <c r="R155" s="18"/>
      <c r="S155" s="18"/>
      <c r="T155" s="18"/>
      <c r="U155" s="18"/>
      <c r="V155" s="18"/>
    </row>
    <row r="156" spans="1:22" s="2" customFormat="1" ht="37.5" x14ac:dyDescent="0.3">
      <c r="A156" s="43" t="s">
        <v>26</v>
      </c>
      <c r="B156" s="38" t="s">
        <v>18</v>
      </c>
      <c r="C156" s="22">
        <v>0.51</v>
      </c>
      <c r="D156" s="22">
        <v>0.5</v>
      </c>
      <c r="E156" s="22">
        <v>4.95</v>
      </c>
      <c r="F156" s="22">
        <v>4.2</v>
      </c>
      <c r="G156" s="22">
        <v>4.2</v>
      </c>
      <c r="H156" s="22">
        <v>4.2</v>
      </c>
      <c r="I156" s="22">
        <v>4.2</v>
      </c>
      <c r="J156" s="22">
        <v>4.2</v>
      </c>
      <c r="K156" s="22">
        <v>4.2</v>
      </c>
      <c r="L156" s="22">
        <v>4.2</v>
      </c>
      <c r="M156" s="22">
        <v>4.2</v>
      </c>
      <c r="N156" s="22">
        <v>4.2</v>
      </c>
      <c r="O156" s="24"/>
      <c r="P156" s="24"/>
      <c r="Q156" s="18"/>
      <c r="R156" s="18"/>
      <c r="S156" s="18"/>
      <c r="T156" s="18"/>
      <c r="U156" s="18"/>
      <c r="V156" s="18"/>
    </row>
    <row r="157" spans="1:22" s="2" customFormat="1" ht="66" customHeight="1" x14ac:dyDescent="0.3">
      <c r="A157" s="43" t="s">
        <v>171</v>
      </c>
      <c r="B157" s="38" t="s">
        <v>22</v>
      </c>
      <c r="C157" s="22">
        <v>22.42</v>
      </c>
      <c r="D157" s="22">
        <v>24.29</v>
      </c>
      <c r="E157" s="22">
        <v>24.43</v>
      </c>
      <c r="F157" s="22">
        <v>24.43</v>
      </c>
      <c r="G157" s="22">
        <v>24.28</v>
      </c>
      <c r="H157" s="22">
        <v>24.28</v>
      </c>
      <c r="I157" s="22">
        <v>24.5</v>
      </c>
      <c r="J157" s="22">
        <v>24.5</v>
      </c>
      <c r="K157" s="22">
        <v>24.5</v>
      </c>
      <c r="L157" s="22">
        <v>24.33</v>
      </c>
      <c r="M157" s="22">
        <v>24.4</v>
      </c>
      <c r="N157" s="22">
        <v>24.4</v>
      </c>
      <c r="O157" s="24"/>
      <c r="P157" s="24"/>
      <c r="Q157" s="18"/>
      <c r="R157" s="18"/>
      <c r="S157" s="18"/>
      <c r="T157" s="18"/>
      <c r="U157" s="18"/>
      <c r="V157" s="18"/>
    </row>
    <row r="158" spans="1:22" s="2" customFormat="1" ht="83.25" customHeight="1" x14ac:dyDescent="0.2">
      <c r="A158" s="43" t="s">
        <v>172</v>
      </c>
      <c r="B158" s="38" t="s">
        <v>22</v>
      </c>
      <c r="C158" s="22">
        <v>0.36199999999999999</v>
      </c>
      <c r="D158" s="22">
        <v>0.35399999999999998</v>
      </c>
      <c r="E158" s="22">
        <v>3.5369999999999999</v>
      </c>
      <c r="F158" s="22">
        <v>3</v>
      </c>
      <c r="G158" s="22">
        <v>3</v>
      </c>
      <c r="H158" s="22">
        <v>3</v>
      </c>
      <c r="I158" s="22">
        <v>3</v>
      </c>
      <c r="J158" s="22">
        <v>3</v>
      </c>
      <c r="K158" s="22">
        <v>3</v>
      </c>
      <c r="L158" s="22">
        <v>3</v>
      </c>
      <c r="M158" s="22">
        <v>3</v>
      </c>
      <c r="N158" s="22">
        <v>3</v>
      </c>
      <c r="O158" s="24"/>
      <c r="P158" s="24"/>
      <c r="Q158" s="10"/>
      <c r="R158" s="10"/>
      <c r="S158" s="10"/>
      <c r="T158" s="10"/>
      <c r="U158" s="10"/>
      <c r="V158" s="10"/>
    </row>
    <row r="159" spans="1:22" s="2" customFormat="1" ht="57.75" customHeight="1" x14ac:dyDescent="0.3">
      <c r="A159" s="43" t="s">
        <v>115</v>
      </c>
      <c r="B159" s="38" t="s">
        <v>123</v>
      </c>
      <c r="C159" s="22">
        <v>9499.9</v>
      </c>
      <c r="D159" s="22">
        <v>9992.1</v>
      </c>
      <c r="E159" s="22">
        <v>10042.1</v>
      </c>
      <c r="F159" s="22">
        <v>10711.5</v>
      </c>
      <c r="G159" s="22">
        <v>10841.4</v>
      </c>
      <c r="H159" s="22">
        <f>SUM(E159*H160/100)</f>
        <v>10905.720600000001</v>
      </c>
      <c r="I159" s="22">
        <v>11375.6</v>
      </c>
      <c r="J159" s="22">
        <v>11567.8</v>
      </c>
      <c r="K159" s="22">
        <f>SUM(H159*K160/100)</f>
        <v>11647.309600800001</v>
      </c>
      <c r="L159" s="22">
        <v>12137.8</v>
      </c>
      <c r="M159" s="22">
        <v>12400.7</v>
      </c>
      <c r="N159" s="22">
        <f>SUM(K159*N160/100)</f>
        <v>12497.5632016584</v>
      </c>
      <c r="O159" s="24"/>
      <c r="P159" s="24"/>
      <c r="Q159" s="18"/>
      <c r="R159" s="18"/>
      <c r="S159" s="18"/>
      <c r="T159" s="18"/>
      <c r="U159" s="18"/>
      <c r="V159" s="18"/>
    </row>
    <row r="160" spans="1:22" s="2" customFormat="1" ht="57.75" customHeight="1" x14ac:dyDescent="0.2">
      <c r="A160" s="43" t="s">
        <v>116</v>
      </c>
      <c r="B160" s="38" t="s">
        <v>109</v>
      </c>
      <c r="C160" s="22">
        <v>110.2</v>
      </c>
      <c r="D160" s="22">
        <v>105.2</v>
      </c>
      <c r="E160" s="22">
        <v>100.5</v>
      </c>
      <c r="F160" s="22">
        <v>107.2</v>
      </c>
      <c r="G160" s="22">
        <v>108.5</v>
      </c>
      <c r="H160" s="22">
        <v>108.6</v>
      </c>
      <c r="I160" s="22">
        <v>106.2</v>
      </c>
      <c r="J160" s="22">
        <v>106.7</v>
      </c>
      <c r="K160" s="22">
        <v>106.8</v>
      </c>
      <c r="L160" s="22">
        <v>106.7</v>
      </c>
      <c r="M160" s="22">
        <v>107.2</v>
      </c>
      <c r="N160" s="22">
        <v>107.3</v>
      </c>
      <c r="O160" s="24"/>
      <c r="P160" s="24"/>
      <c r="Q160" s="10"/>
      <c r="R160" s="10"/>
      <c r="S160" s="10"/>
      <c r="T160" s="10"/>
      <c r="U160" s="10"/>
      <c r="V160" s="10"/>
    </row>
    <row r="161" spans="1:22" s="2" customFormat="1" ht="21" customHeight="1" x14ac:dyDescent="0.3">
      <c r="A161" s="40" t="s">
        <v>173</v>
      </c>
      <c r="B161" s="40"/>
      <c r="C161" s="40"/>
      <c r="D161" s="40"/>
      <c r="E161" s="40"/>
      <c r="F161" s="40"/>
      <c r="G161" s="93"/>
      <c r="H161" s="93"/>
      <c r="I161" s="93"/>
      <c r="J161" s="93"/>
      <c r="K161" s="93"/>
      <c r="L161" s="93"/>
      <c r="M161" s="93"/>
      <c r="N161" s="42"/>
      <c r="O161" s="18"/>
      <c r="P161" s="18"/>
      <c r="Q161" s="18"/>
      <c r="R161" s="18"/>
      <c r="S161" s="18"/>
      <c r="T161" s="18"/>
      <c r="U161" s="18"/>
      <c r="V161" s="18"/>
    </row>
    <row r="162" spans="1:22" s="2" customFormat="1" ht="57.75" customHeight="1" x14ac:dyDescent="0.3">
      <c r="A162" s="43" t="s">
        <v>174</v>
      </c>
      <c r="B162" s="38" t="s">
        <v>109</v>
      </c>
      <c r="C162" s="27">
        <v>132.69999999999999</v>
      </c>
      <c r="D162" s="22">
        <v>111</v>
      </c>
      <c r="E162" s="22">
        <v>93.1</v>
      </c>
      <c r="F162" s="22">
        <v>102.1</v>
      </c>
      <c r="G162" s="22">
        <v>105.1</v>
      </c>
      <c r="H162" s="22">
        <v>105.2</v>
      </c>
      <c r="I162" s="22">
        <v>106.9</v>
      </c>
      <c r="J162" s="22">
        <v>107.3</v>
      </c>
      <c r="K162" s="22">
        <v>107.4</v>
      </c>
      <c r="L162" s="22">
        <v>105.9</v>
      </c>
      <c r="M162" s="22">
        <v>107.2</v>
      </c>
      <c r="N162" s="42">
        <v>107.3</v>
      </c>
      <c r="O162" s="24"/>
      <c r="P162" s="24"/>
      <c r="Q162" s="18"/>
      <c r="R162" s="18"/>
      <c r="S162" s="18"/>
      <c r="T162" s="18"/>
      <c r="U162" s="18"/>
      <c r="V162" s="18"/>
    </row>
    <row r="163" spans="1:22" s="2" customFormat="1" ht="23.25" customHeight="1" x14ac:dyDescent="0.3">
      <c r="A163" s="40" t="s">
        <v>178</v>
      </c>
      <c r="B163" s="40"/>
      <c r="C163" s="40"/>
      <c r="D163" s="40"/>
      <c r="E163" s="40"/>
      <c r="F163" s="40"/>
      <c r="G163" s="65"/>
      <c r="H163" s="65"/>
      <c r="I163" s="65"/>
      <c r="J163" s="65"/>
      <c r="K163" s="65"/>
      <c r="L163" s="65"/>
      <c r="M163" s="65"/>
      <c r="N163" s="42"/>
      <c r="O163" s="18"/>
      <c r="P163" s="18"/>
      <c r="Q163" s="18"/>
      <c r="R163" s="18"/>
      <c r="S163" s="18"/>
      <c r="T163" s="18"/>
      <c r="U163" s="18"/>
      <c r="V163" s="18"/>
    </row>
    <row r="164" spans="1:22" s="2" customFormat="1" ht="37.5" x14ac:dyDescent="0.3">
      <c r="A164" s="49" t="s">
        <v>28</v>
      </c>
      <c r="B164" s="45" t="s">
        <v>27</v>
      </c>
      <c r="C164" s="27">
        <v>6156</v>
      </c>
      <c r="D164" s="26">
        <v>6179</v>
      </c>
      <c r="E164" s="22">
        <v>6400</v>
      </c>
      <c r="F164" s="22">
        <v>6879</v>
      </c>
      <c r="G164" s="22">
        <v>6879</v>
      </c>
      <c r="H164" s="22">
        <v>6879</v>
      </c>
      <c r="I164" s="22">
        <v>6879</v>
      </c>
      <c r="J164" s="22">
        <v>6879</v>
      </c>
      <c r="K164" s="22">
        <v>6879</v>
      </c>
      <c r="L164" s="22">
        <v>6879</v>
      </c>
      <c r="M164" s="22">
        <v>6879</v>
      </c>
      <c r="N164" s="22">
        <v>6879</v>
      </c>
      <c r="O164" s="23"/>
      <c r="P164" s="23"/>
      <c r="Q164" s="18"/>
      <c r="R164" s="18"/>
      <c r="S164" s="18"/>
      <c r="T164" s="18"/>
      <c r="U164" s="18"/>
      <c r="V164" s="18"/>
    </row>
    <row r="165" spans="1:22" s="2" customFormat="1" x14ac:dyDescent="0.3">
      <c r="A165" s="48" t="s">
        <v>29</v>
      </c>
      <c r="B165" s="45"/>
      <c r="C165" s="22"/>
      <c r="D165" s="26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5"/>
      <c r="P165" s="25"/>
      <c r="Q165" s="18"/>
      <c r="R165" s="18"/>
      <c r="S165" s="18"/>
      <c r="T165" s="18"/>
      <c r="U165" s="18"/>
      <c r="V165" s="18"/>
    </row>
    <row r="166" spans="1:22" s="2" customFormat="1" ht="37.5" x14ac:dyDescent="0.3">
      <c r="A166" s="48" t="s">
        <v>30</v>
      </c>
      <c r="B166" s="45" t="s">
        <v>31</v>
      </c>
      <c r="C166" s="27">
        <v>71.3</v>
      </c>
      <c r="D166" s="26">
        <v>71.150000000000006</v>
      </c>
      <c r="E166" s="26">
        <v>71.44</v>
      </c>
      <c r="F166" s="22">
        <f>E166*100.2/100</f>
        <v>71.582879999999989</v>
      </c>
      <c r="G166" s="22">
        <f>F166*99.9/100</f>
        <v>71.511297119999995</v>
      </c>
      <c r="H166" s="22">
        <f>G166*99.9/100</f>
        <v>71.439785822879998</v>
      </c>
      <c r="I166" s="22">
        <f>G166*99.9/100</f>
        <v>71.439785822879998</v>
      </c>
      <c r="J166" s="22">
        <f t="shared" ref="J166:K167" si="9">I166*99.9/100</f>
        <v>71.368346037057123</v>
      </c>
      <c r="K166" s="22">
        <f t="shared" si="9"/>
        <v>71.296977691020061</v>
      </c>
      <c r="L166" s="22">
        <f>I166*99.9/100</f>
        <v>71.368346037057123</v>
      </c>
      <c r="M166" s="22">
        <f>J166*99.8/100</f>
        <v>71.225609344982999</v>
      </c>
      <c r="N166" s="22">
        <f>K166*99.8/100</f>
        <v>71.154383735638021</v>
      </c>
      <c r="O166" s="23"/>
      <c r="P166" s="23"/>
      <c r="Q166" s="18"/>
      <c r="R166" s="18"/>
      <c r="S166" s="18"/>
      <c r="T166" s="18"/>
      <c r="U166" s="18"/>
      <c r="V166" s="18"/>
    </row>
    <row r="167" spans="1:22" s="2" customFormat="1" ht="62.25" customHeight="1" x14ac:dyDescent="0.2">
      <c r="A167" s="48" t="s">
        <v>32</v>
      </c>
      <c r="B167" s="45" t="s">
        <v>33</v>
      </c>
      <c r="C167" s="27">
        <v>24.44</v>
      </c>
      <c r="D167" s="26">
        <v>23.23</v>
      </c>
      <c r="E167" s="22">
        <v>24.1</v>
      </c>
      <c r="F167" s="22">
        <f>E167*100.3/100</f>
        <v>24.1723</v>
      </c>
      <c r="G167" s="22">
        <f>F167*99.9/100</f>
        <v>24.1481277</v>
      </c>
      <c r="H167" s="22">
        <f>G167*99.9/100</f>
        <v>24.123979572300001</v>
      </c>
      <c r="I167" s="22">
        <f>G167*99.9/100</f>
        <v>24.123979572300001</v>
      </c>
      <c r="J167" s="22">
        <f t="shared" si="9"/>
        <v>24.099855592727703</v>
      </c>
      <c r="K167" s="22">
        <f t="shared" si="9"/>
        <v>24.075755737134976</v>
      </c>
      <c r="L167" s="22">
        <f>J167*99.9/100</f>
        <v>24.075755737134976</v>
      </c>
      <c r="M167" s="22">
        <f>L167*100.1/100</f>
        <v>24.099831492872109</v>
      </c>
      <c r="N167" s="22">
        <f>M167*100.1/100</f>
        <v>24.123931324364982</v>
      </c>
      <c r="O167" s="23"/>
      <c r="P167" s="23"/>
      <c r="Q167" s="10"/>
      <c r="R167" s="10"/>
      <c r="S167" s="10"/>
      <c r="T167" s="10"/>
      <c r="U167" s="10"/>
      <c r="V167" s="10"/>
    </row>
    <row r="168" spans="1:22" s="2" customFormat="1" ht="37.5" x14ac:dyDescent="0.2">
      <c r="A168" s="48" t="s">
        <v>34</v>
      </c>
      <c r="B168" s="45" t="s">
        <v>33</v>
      </c>
      <c r="C168" s="27">
        <v>15.1</v>
      </c>
      <c r="D168" s="26">
        <v>15.24</v>
      </c>
      <c r="E168" s="22">
        <v>15.31</v>
      </c>
      <c r="F168" s="22">
        <f>E168*100.5/100</f>
        <v>15.38655</v>
      </c>
      <c r="G168" s="22">
        <f>F168*100.5/100</f>
        <v>15.463482750000001</v>
      </c>
      <c r="H168" s="22">
        <f>G168*100.5/100</f>
        <v>15.540800163749999</v>
      </c>
      <c r="I168" s="22">
        <f>G168*100.5/100</f>
        <v>15.540800163749999</v>
      </c>
      <c r="J168" s="22">
        <f t="shared" ref="J168:K168" si="10">I168*100.5/100</f>
        <v>15.618504164568749</v>
      </c>
      <c r="K168" s="22">
        <f t="shared" si="10"/>
        <v>15.696596685391594</v>
      </c>
      <c r="L168" s="22">
        <f>J168*100.5/100</f>
        <v>15.696596685391594</v>
      </c>
      <c r="M168" s="22">
        <f>L168*100.5/100</f>
        <v>15.775079668818551</v>
      </c>
      <c r="N168" s="22">
        <f>M168*100.5/100</f>
        <v>15.853955067162644</v>
      </c>
      <c r="O168" s="23"/>
      <c r="P168" s="23"/>
      <c r="Q168" s="10"/>
      <c r="R168" s="10"/>
      <c r="S168" s="10"/>
      <c r="T168" s="10"/>
      <c r="U168" s="10"/>
      <c r="V168" s="10"/>
    </row>
    <row r="169" spans="1:22" s="2" customFormat="1" ht="56.25" x14ac:dyDescent="0.3">
      <c r="A169" s="48" t="s">
        <v>35</v>
      </c>
      <c r="B169" s="45" t="s">
        <v>38</v>
      </c>
      <c r="C169" s="27">
        <v>616.6</v>
      </c>
      <c r="D169" s="26">
        <v>642.9</v>
      </c>
      <c r="E169" s="22">
        <v>657.19</v>
      </c>
      <c r="F169" s="22">
        <v>691.86</v>
      </c>
      <c r="G169" s="22">
        <v>691.86</v>
      </c>
      <c r="H169" s="22">
        <v>691.86</v>
      </c>
      <c r="I169" s="22">
        <v>691.86</v>
      </c>
      <c r="J169" s="22">
        <v>691.86</v>
      </c>
      <c r="K169" s="22">
        <v>691.86</v>
      </c>
      <c r="L169" s="22">
        <v>691.86</v>
      </c>
      <c r="M169" s="22">
        <v>691.86</v>
      </c>
      <c r="N169" s="22">
        <v>691.86</v>
      </c>
      <c r="O169" s="23"/>
      <c r="P169" s="23"/>
      <c r="Q169" s="18"/>
      <c r="R169" s="18"/>
      <c r="S169" s="18"/>
      <c r="T169" s="18"/>
      <c r="U169" s="18"/>
      <c r="V169" s="18"/>
    </row>
    <row r="170" spans="1:22" x14ac:dyDescent="0.2">
      <c r="A170" s="2"/>
      <c r="B170" s="3"/>
      <c r="C170" s="2"/>
      <c r="D170" s="2"/>
      <c r="E170" s="2"/>
      <c r="F170" s="2"/>
      <c r="G170" s="64"/>
      <c r="H170" s="64"/>
      <c r="I170" s="64"/>
      <c r="J170" s="64"/>
      <c r="K170" s="64"/>
      <c r="L170" s="64"/>
      <c r="M170" s="64"/>
      <c r="N170" s="37"/>
      <c r="O170" s="2"/>
      <c r="P170" s="2"/>
      <c r="Q170" s="2"/>
      <c r="R170" s="2"/>
      <c r="S170" s="2"/>
      <c r="T170" s="2"/>
      <c r="U170" s="2"/>
      <c r="V170" s="2"/>
    </row>
    <row r="171" spans="1:22" x14ac:dyDescent="0.2">
      <c r="A171" s="2"/>
      <c r="B171" s="3"/>
      <c r="C171" s="2"/>
      <c r="D171" s="2"/>
      <c r="E171" s="2"/>
      <c r="F171" s="2"/>
      <c r="G171" s="77"/>
      <c r="H171" s="2"/>
      <c r="I171" s="2"/>
      <c r="J171" s="77"/>
      <c r="K171" s="2"/>
      <c r="L171" s="2"/>
      <c r="M171" s="77"/>
      <c r="N171" s="28"/>
      <c r="O171" s="2"/>
      <c r="P171" s="2"/>
      <c r="Q171" s="2"/>
      <c r="R171" s="2"/>
      <c r="S171" s="2"/>
      <c r="T171" s="2"/>
      <c r="U171" s="2"/>
      <c r="V171" s="2"/>
    </row>
    <row r="172" spans="1:22" x14ac:dyDescent="0.2">
      <c r="A172" s="2"/>
      <c r="B172" s="3"/>
      <c r="C172" s="2"/>
      <c r="D172" s="2"/>
      <c r="E172" s="2"/>
      <c r="F172" s="2"/>
      <c r="G172" s="77"/>
      <c r="H172" s="2"/>
      <c r="I172" s="2"/>
      <c r="J172" s="77"/>
      <c r="K172" s="2"/>
      <c r="L172" s="2"/>
      <c r="M172" s="77"/>
      <c r="N172" s="28"/>
    </row>
    <row r="173" spans="1:22" x14ac:dyDescent="0.2">
      <c r="A173" s="2"/>
      <c r="B173" s="3"/>
      <c r="C173" s="2"/>
      <c r="D173" s="2"/>
      <c r="E173" s="2"/>
      <c r="F173" s="2"/>
      <c r="G173" s="77"/>
      <c r="H173" s="2"/>
      <c r="I173" s="2"/>
      <c r="J173" s="77"/>
      <c r="K173" s="2"/>
      <c r="L173" s="2"/>
      <c r="M173" s="77"/>
      <c r="N173" s="28"/>
    </row>
    <row r="174" spans="1:22" x14ac:dyDescent="0.2">
      <c r="A174" s="2"/>
      <c r="B174" s="3"/>
      <c r="C174" s="2"/>
      <c r="D174" s="2"/>
      <c r="E174" s="2"/>
      <c r="F174" s="2"/>
      <c r="G174" s="77"/>
      <c r="H174" s="2"/>
      <c r="I174" s="2"/>
      <c r="J174" s="77"/>
      <c r="K174" s="2"/>
      <c r="L174" s="2"/>
      <c r="M174" s="77"/>
      <c r="N174" s="28"/>
    </row>
  </sheetData>
  <mergeCells count="14">
    <mergeCell ref="A75:N75"/>
    <mergeCell ref="G1:N3"/>
    <mergeCell ref="A65:I65"/>
    <mergeCell ref="A62:E62"/>
    <mergeCell ref="A6:N6"/>
    <mergeCell ref="F8:N8"/>
    <mergeCell ref="L9:N9"/>
    <mergeCell ref="B8:B11"/>
    <mergeCell ref="C9:C11"/>
    <mergeCell ref="D9:D11"/>
    <mergeCell ref="E9:E11"/>
    <mergeCell ref="A8:A11"/>
    <mergeCell ref="F9:H9"/>
    <mergeCell ref="I9:K9"/>
  </mergeCells>
  <printOptions horizontalCentered="1" verticalCentered="1"/>
  <pageMargins left="0" right="0" top="0" bottom="0" header="0" footer="0"/>
  <pageSetup paperSize="9" scale="5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ГПВ</cp:lastModifiedBy>
  <cp:lastPrinted>2020-11-13T11:11:06Z</cp:lastPrinted>
  <dcterms:created xsi:type="dcterms:W3CDTF">2013-05-25T16:45:04Z</dcterms:created>
  <dcterms:modified xsi:type="dcterms:W3CDTF">2020-11-13T11:13:40Z</dcterms:modified>
</cp:coreProperties>
</file>